
<file path=[Content_Types].xml><?xml version="1.0" encoding="utf-8"?>
<Types xmlns="http://schemas.openxmlformats.org/package/2006/content-types">
  <Default Extension="png" ContentType="image/png"/>
  <Default Extension="tiff" ContentType="image/tif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090" tabRatio="608"/>
  </bookViews>
  <sheets>
    <sheet name="Price&amp;ProductList" sheetId="1" r:id="rId1"/>
    <sheet name="Sheet1" sheetId="12" r:id="rId2"/>
    <sheet name="Sheet2" sheetId="11" r:id="rId3"/>
  </sheets>
  <externalReferences>
    <externalReference r:id="rId5"/>
  </externalReferences>
  <definedNames>
    <definedName name="_xlnm._FilterDatabase" localSheetId="0" hidden="1">'Price&amp;ProductList'!$A$1:$BP$71</definedName>
  </definedNames>
  <calcPr calcId="144525" concurrentCalc="0"/>
  <pivotCaches>
    <pivotCache cacheId="0" r:id="rId4"/>
  </pivotCaches>
</workbook>
</file>

<file path=xl/sharedStrings.xml><?xml version="1.0" encoding="utf-8"?>
<sst xmlns="http://schemas.openxmlformats.org/spreadsheetml/2006/main" count="2036" uniqueCount="659">
  <si>
    <t>SKU Image</t>
  </si>
  <si>
    <t>EAN Code（EAN Code）</t>
  </si>
  <si>
    <t>商品品名</t>
  </si>
  <si>
    <t>SKU名称</t>
  </si>
  <si>
    <t>类型</t>
  </si>
  <si>
    <t>颜色</t>
  </si>
  <si>
    <t>经销商价格(含税不含运)</t>
  </si>
  <si>
    <t>经销商价格（不含税不含运）</t>
  </si>
  <si>
    <t>起订量（盒/个）</t>
  </si>
  <si>
    <t>一件代发价格
（含运）</t>
  </si>
  <si>
    <t>最低活动
售价</t>
  </si>
  <si>
    <t>日销活动价</t>
  </si>
  <si>
    <t>零售价</t>
  </si>
  <si>
    <t>天猫/京东链接</t>
  </si>
  <si>
    <t>是否有润肤成分</t>
  </si>
  <si>
    <t>是否有香味</t>
  </si>
  <si>
    <t>张数</t>
  </si>
  <si>
    <t>单张纸巾尺寸</t>
  </si>
  <si>
    <t>每卷长度（米）</t>
  </si>
  <si>
    <t>销售包装尺寸 (毫米)</t>
  </si>
  <si>
    <t>装箱规格（毫米）</t>
  </si>
  <si>
    <t>装箱规格（立方米）</t>
  </si>
  <si>
    <t>总体积（装箱规格*库存数）</t>
  </si>
  <si>
    <t>每款堆高可堆箱数</t>
  </si>
  <si>
    <t>所需占地平方</t>
  </si>
  <si>
    <t>装箱重量
（毛重，公斤）</t>
  </si>
  <si>
    <t>品牌</t>
  </si>
  <si>
    <t>库存(箱)</t>
  </si>
  <si>
    <t>每箱含单位</t>
  </si>
  <si>
    <t>库存数量
（个/盒）</t>
  </si>
  <si>
    <t>实际到货库存</t>
  </si>
  <si>
    <t>SKU SAP Name（SKU SAP名称）</t>
  </si>
  <si>
    <t xml:space="preserve">SKU SAP </t>
  </si>
  <si>
    <t>Category（类目）</t>
  </si>
  <si>
    <t>Brand（子品牌）</t>
  </si>
  <si>
    <t>Plies（层数）</t>
  </si>
  <si>
    <t>Colour Sheet（颜色）</t>
  </si>
  <si>
    <t>Lotion
(Yes or No)
是否有润肤成分</t>
  </si>
  <si>
    <t>Scent 
(Yes or No)
是否有香味</t>
  </si>
  <si>
    <t>Sheet</t>
  </si>
  <si>
    <t>Sheet Dimenions (mm)板材尺寸</t>
  </si>
  <si>
    <t>m per Roll（每卷）</t>
  </si>
  <si>
    <t>Shipping Unit Tipe（装运单位）</t>
  </si>
  <si>
    <t>Rolls /  Tissues / Units per pack （每包卷/纸巾/单位）</t>
  </si>
  <si>
    <t>Packaging Dimenions (mm)（包装尺寸）</t>
  </si>
  <si>
    <t>Pack  per Shipping Unit（装箱数）</t>
  </si>
  <si>
    <t>DUN Code</t>
  </si>
  <si>
    <t>Shipping Unit Dimenions (mm)
装箱规格（毫米）</t>
  </si>
  <si>
    <t>Shipping Unit Volume (m3)
装运单位体积</t>
  </si>
  <si>
    <t>Shipping Unit Weight (Gross: kg)
装运单位重量</t>
  </si>
  <si>
    <t>Shipping Unit per Pallete（每个货盘）</t>
  </si>
  <si>
    <t>DUN palette Code</t>
  </si>
  <si>
    <t>Pallete Height (mm)
托盘高度</t>
  </si>
  <si>
    <t>Price (Pack)
价格</t>
  </si>
  <si>
    <t>Table Price per Shipping Unit</t>
  </si>
  <si>
    <t>Standard RMB price on TMGlobal（天猫零售价）</t>
  </si>
  <si>
    <t>€/pack price 
（包装价格）</t>
  </si>
  <si>
    <t>€ Ex-works Shipping unit price 
Dahmai
（工厂交货单价）</t>
  </si>
  <si>
    <t>FOB（箱）</t>
  </si>
  <si>
    <t>CIF（箱）</t>
  </si>
  <si>
    <t>进货价(销售单位)</t>
  </si>
  <si>
    <t>商家编码</t>
  </si>
  <si>
    <t>进货价(含托运，关税)</t>
  </si>
  <si>
    <t>Qtd. Factura</t>
  </si>
  <si>
    <t>Venda Liquida + Rappel</t>
  </si>
  <si>
    <t>sub-category
（子类别）</t>
  </si>
  <si>
    <t>volume
（体积）</t>
  </si>
  <si>
    <t>5601028009218</t>
  </si>
  <si>
    <t>Renova卷纸-黑标-3层-6卷</t>
  </si>
  <si>
    <t>Renova卷纸-黑标-黑色-3层-6卷</t>
  </si>
  <si>
    <t>卷纸</t>
  </si>
  <si>
    <t>黑色</t>
  </si>
  <si>
    <t>https://renovaglobal.tmall.hk/shop/view_shop.htm?spm=a1z10.3-b-s.w5001-22781419908.7.51787247GIhuh0&amp;mytmenu=mdianpu&amp;utkn=g%2Cojsw433wmg5khtpcy3wl3ivv5i1593653850849&amp;user_number_id=2207881844448&amp;scm=1028.1.1.20060&amp;scene=taobao_shop</t>
  </si>
  <si>
    <t>否</t>
  </si>
  <si>
    <t>是</t>
  </si>
  <si>
    <t>115 x 095</t>
  </si>
  <si>
    <t>200 x 100 x 285</t>
  </si>
  <si>
    <t>600 x 400 x 287</t>
  </si>
  <si>
    <t>RENOVA</t>
  </si>
  <si>
    <t>Toilet Paper RENOVA Black 6rlx12</t>
  </si>
  <si>
    <t>TOILET TISSUE</t>
  </si>
  <si>
    <t>BLACK LABEL</t>
  </si>
  <si>
    <t>Black</t>
  </si>
  <si>
    <t>No</t>
  </si>
  <si>
    <t>Yes</t>
  </si>
  <si>
    <t>bag</t>
  </si>
  <si>
    <t>15601028009215</t>
  </si>
  <si>
    <t>5,867</t>
  </si>
  <si>
    <t>55601028009213</t>
  </si>
  <si>
    <t>TP</t>
  </si>
  <si>
    <t>5601028010108</t>
  </si>
  <si>
    <t>Renova卷纸-黑标-红色-3层-6卷</t>
  </si>
  <si>
    <t>红色</t>
  </si>
  <si>
    <t>https://renovaglobal.tmall.hk/shop/view_shop.htm?spm=a1z10.3-b-s.w5001-22781419908.7.51787247GIhuh0&amp;mytmenu=mdianpu&amp;utkn=g%2Cojsw433wmg5khtpcy3wl3ivv5i1593653850849&amp;user_number_id=2207881844448&amp;scm=1028.1.1.20054&amp;scene=taobao_shop</t>
  </si>
  <si>
    <t>Toilet Paper RENOVA Red 6rlx12</t>
  </si>
  <si>
    <t>Red</t>
  </si>
  <si>
    <t>45601028009216</t>
  </si>
  <si>
    <t>75601028009217</t>
  </si>
  <si>
    <t>5601028010481</t>
  </si>
  <si>
    <t>Renova卷纸-黑标-橘色-3层-6卷</t>
  </si>
  <si>
    <t>橘色</t>
  </si>
  <si>
    <t>https://renovaglobal.tmall.hk/shop/view_shop.htm?spm=a1z10.3-b-s.w5001-22781419908.7.51787247GIhuh0&amp;mytmenu=mdianpu&amp;utkn=g%2Cojsw433wmg5khtpcy3wl3ivv5i1593653850849&amp;user_number_id=2207881844448&amp;scm=1028.1.1.20056&amp;scene=taobao_shop</t>
  </si>
  <si>
    <t>Toilet Paper RENOVA Orange 6rlx12</t>
  </si>
  <si>
    <t>Orange</t>
  </si>
  <si>
    <t>15601028010488</t>
  </si>
  <si>
    <t>55601028010486</t>
  </si>
  <si>
    <t>5601028013475</t>
  </si>
  <si>
    <t>Renova卷纸-黑标-黄色-3层-6卷</t>
  </si>
  <si>
    <t>黄色</t>
  </si>
  <si>
    <t>https://renovaglobal.tmall.hk/shop/view_shop.htm?spm=a1z10.3-b-s.w5001-22781419908.7.51787247GIhuh0&amp;mytmenu=mdianpu&amp;utkn=g%2Cojsw433wmg5khtpcy3wl3ivv5i1593653850849&amp;user_number_id=2207881844448&amp;scm=1028.1.1.20055&amp;scene=taobao_shop</t>
  </si>
  <si>
    <t>Toilet Paper RENOVA Yellow 6rlx12</t>
  </si>
  <si>
    <t>Yellow</t>
  </si>
  <si>
    <t>15601028013472</t>
  </si>
  <si>
    <t>55601028013470</t>
  </si>
  <si>
    <t>5601028010900</t>
  </si>
  <si>
    <t>Renova卷纸-黑标-绿色-3层-6卷</t>
  </si>
  <si>
    <t>绿色</t>
  </si>
  <si>
    <t>https://renovaglobal.tmall.hk/shop/view_shop.htm?spm=a1z10.3-b-s.w5001-22781419908.7.51787247GIhuh0&amp;mytmenu=mdianpu&amp;utkn=g%2Cojsw433wmg5khtpcy3wl3ivv5i1593653850849&amp;user_number_id=2207881844448&amp;scm=1028.1.1.20057&amp;scene=taobao_shop</t>
  </si>
  <si>
    <t>Toilet Paper RENOVA Green 6rlx12</t>
  </si>
  <si>
    <t>Green</t>
  </si>
  <si>
    <t>15601028010907</t>
  </si>
  <si>
    <t>55601028010905</t>
  </si>
  <si>
    <t>5601028011969</t>
  </si>
  <si>
    <t>Renova卷纸-黑标-蓝色-3层-6卷</t>
  </si>
  <si>
    <t>蓝色</t>
  </si>
  <si>
    <t>https://renovaglobal.tmall.hk/shop/view_shop.htm?spm=a1z10.3-b-s.w5001-22781419908.7.51787247GIhuh0&amp;mytmenu=mdianpu&amp;utkn=g%2Cojsw433wmg5khtpcy3wl3ivv5i1593653850849&amp;user_number_id=2207881844448&amp;scm=1028.1.1.20058&amp;scene=taobao_shop</t>
  </si>
  <si>
    <t>Toilet Paper RENOVA Blue 6rlx12</t>
  </si>
  <si>
    <t>Blue</t>
  </si>
  <si>
    <t>15601028011966</t>
  </si>
  <si>
    <t>55601028011964</t>
  </si>
  <si>
    <t>5601028011952</t>
  </si>
  <si>
    <t>Renova卷纸-黑标-桃红-3层-6卷</t>
  </si>
  <si>
    <t>桃红</t>
  </si>
  <si>
    <t>https://renovaglobal.tmall.hk/shop/view_shop.htm?spm=a1z10.3-b-s.w5001-22781419908.7.51787247GIhuh0&amp;mytmenu=mdianpu&amp;utkn=g%2Cojsw433wmg5khtpcy3wl3ivv5i1593653850849&amp;user_number_id=2207881844448&amp;scm=1028.1.1.20059&amp;scene=taobao_shop</t>
  </si>
  <si>
    <t>Toilet Paper RENOVA Fucsia 6rlx12</t>
  </si>
  <si>
    <t>Fucsia</t>
  </si>
  <si>
    <t>15601028011959</t>
  </si>
  <si>
    <t>55601028011957</t>
  </si>
  <si>
    <t>5601028010245</t>
  </si>
  <si>
    <t>Renova卷纸-黑标-3层-3卷筒装</t>
  </si>
  <si>
    <t>Renova卷纸-黑标-黑色-3层-3卷筒装</t>
  </si>
  <si>
    <t>https://renovaglobal.tmall.hk/shop/view_shop.htm?spm=a1z10.3-b-s.w5001-22781419908.7.51787247GIhuh0&amp;mytmenu=mdianpu&amp;utkn=g%2Cojsw433wmg5khtpcy3wl3ivv5i1593653850849&amp;user_number_id=2207881844448&amp;scm=1028.1.1.20037&amp;scene=taobao_shop</t>
  </si>
  <si>
    <t>114 x 114 x 319</t>
  </si>
  <si>
    <t>585 x 355 x 334</t>
  </si>
  <si>
    <t>Toilet Paper RENOVA Black 3rlx15 Tube</t>
  </si>
  <si>
    <t>Case</t>
  </si>
  <si>
    <t>15601028010242</t>
  </si>
  <si>
    <t>8,817</t>
  </si>
  <si>
    <t>55601028010240</t>
  </si>
  <si>
    <t>5601028011976</t>
  </si>
  <si>
    <t>Renova卷纸-黑标-桃红-3层-3卷筒装</t>
  </si>
  <si>
    <t>https://renovaglobal.tmall.hk/shop/view_shop.htm?spm=a1z10.3-b-s.w5001-22781419908.7.51787247GIhuh0&amp;mytmenu=mdianpu&amp;utkn=g%2Cojsw433wmg5khtpcy3wl3ivv5i1593653850849&amp;user_number_id=2207881844448&amp;scm=1028.1.1.20038&amp;scene=taobao_shop</t>
  </si>
  <si>
    <t>Toilet Paper RENOVA Fucsia 3rlx15 Tube</t>
  </si>
  <si>
    <t>15601028011973</t>
  </si>
  <si>
    <t>8,794</t>
  </si>
  <si>
    <t>55601028011971</t>
  </si>
  <si>
    <t>5601028010573</t>
  </si>
  <si>
    <t>Renova卷纸-黑标-红色-3层-3卷筒装</t>
  </si>
  <si>
    <t>https://renovaglobal.tmall.hk/shop/view_shop.htm?spm=a1z10.3-b-s.w5001-22781419908.7.51787247GIhuh0&amp;mytmenu=mdianpu&amp;utkn=g%2Cojsw433wmg5khtpcy3wl3ivv5i1593653850849&amp;user_number_id=2207881844448&amp;scm=1028.1.1.20039&amp;scene=taobao_shop</t>
  </si>
  <si>
    <t>Toilet Paper RENOVA Red 3rlx15 Tube</t>
  </si>
  <si>
    <t>15601028010570</t>
  </si>
  <si>
    <t>55601028010578</t>
  </si>
  <si>
    <t>5601028010580</t>
  </si>
  <si>
    <t>Renova卷纸-黑标-橘色-3层-3卷筒装</t>
  </si>
  <si>
    <t>https://renovaglobal.tmall.hk/shop/view_shop.htm?spm=a1z10.3-b-s.w5001-22781419908.7.51787247GIhuh0&amp;mytmenu=mdianpu&amp;utkn=g%2Cojsw433wmg5khtpcy3wl3ivv5i1593653850849&amp;user_number_id=2207881844448&amp;scm=1028.1.1.20040&amp;scene=taobao_shop</t>
  </si>
  <si>
    <t>Toilet Paper RENOVA Orange 3rlx15 Tube</t>
  </si>
  <si>
    <t>15601028010587</t>
  </si>
  <si>
    <t>55601028010585</t>
  </si>
  <si>
    <t>5601028013604</t>
  </si>
  <si>
    <t>Renova卷纸-黑标-黄色-3层-3卷筒装</t>
  </si>
  <si>
    <t>https://renovaglobal.tmall.hk/shop/view_shop.htm?spm=a1z10.3-b-s.w5001-22781419908.7.51787247GIhuh0&amp;mytmenu=mdianpu&amp;utkn=g%2Cojsw433wmg5khtpcy3wl3ivv5i1593653850849&amp;user_number_id=2207881844448&amp;scm=1028.1.1.20041&amp;scene=taobao_shop</t>
  </si>
  <si>
    <t>Toilet Paper RENOVA Yellow 3rlx15 Tube</t>
  </si>
  <si>
    <t>15601028013601</t>
  </si>
  <si>
    <t>55601028013609</t>
  </si>
  <si>
    <t>5601028010634</t>
  </si>
  <si>
    <t>Renova卷纸-黑标纸-绿色-3层-3卷筒装</t>
  </si>
  <si>
    <t>https://renovaglobal.tmall.hk/shop/view_shop.htm?spm=a1z10.3-b-s.w5001-22781419908.7.51787247GIhuh0&amp;mytmenu=mdianpu&amp;utkn=g%2Cojsw433wmg5khtpcy3wl3ivv5i1593653850849&amp;user_number_id=2207881844448&amp;scm=1028.1.1.20042&amp;scene=taobao_shop</t>
  </si>
  <si>
    <t>Toilet Paper RENOVA Green 3rlx15 Tube</t>
  </si>
  <si>
    <t>15601028010631</t>
  </si>
  <si>
    <t>55601028010639</t>
  </si>
  <si>
    <t>5601028011983</t>
  </si>
  <si>
    <t>Renova卷纸-黑标-蓝色-3层-3卷筒装</t>
  </si>
  <si>
    <t>https://renovaglobal.tmall.hk/shop/view_shop.htm?spm=a1z10.3-b-s.w5001-22781419908.7.51787247GIhuh0&amp;mytmenu=mdianpu&amp;utkn=g%2Cojsw433wmg5khtpcy3wl3ivv5i1593653850849&amp;user_number_id=2207881844448&amp;scm=1028.1.1.20043&amp;scene=taobao_shop</t>
  </si>
  <si>
    <t>Toilet Paper RENOVA Blue 3rlx15 Tube</t>
  </si>
  <si>
    <t>15601028011980</t>
  </si>
  <si>
    <t>55601028011988</t>
  </si>
  <si>
    <t>5601028025331</t>
  </si>
  <si>
    <t>Renova卷纸-黑标-3层-6卷盒装</t>
  </si>
  <si>
    <t>Renova卷纸-黑标-彩色-3层-6卷盒装</t>
  </si>
  <si>
    <t>全 彩色</t>
  </si>
  <si>
    <t>https://renovaglobal.tmall.hk/shop/view_shop.htm?spm=a1z10.3-b-s.w5001-22781419908.7.51787247GIhuh0&amp;mytmenu=mdianpu&amp;utkn=g%2Cojsw433wmg5khtpcy3wl3ivv5i1593653850849&amp;user_number_id=2207881844448&amp;scm=1028.1.1.20044&amp;scene=taobao_shop</t>
  </si>
  <si>
    <t>321 x 213 x 101</t>
  </si>
  <si>
    <t>350 x 235 x 414</t>
  </si>
  <si>
    <t>Toilet Paper RENOVA N6 Mix 6rlx4</t>
  </si>
  <si>
    <t>All Coloured</t>
  </si>
  <si>
    <t>15601028025338</t>
  </si>
  <si>
    <t>3,185</t>
  </si>
  <si>
    <t>55601028025336</t>
  </si>
  <si>
    <t>5601028025324
(purple) 5601028025409
(blue) 5601028025263
(green) 5601028025270
 (yellow) 5601028025287
(fucsia) 5601028025294
(red) 5601028025300
(orange) 5601028025317</t>
  </si>
  <si>
    <t>Renova卷纸-黑标-3层-1卷盒装</t>
  </si>
  <si>
    <t>Renova卷纸-黑标-彩色-3层-1卷盒装</t>
  </si>
  <si>
    <t>https://renovaglobal.tmall.hk/shop/view_shop.htm?spm=a1z10.3-b-s.w5001-22781419908.7.51787247GIhuh0&amp;mytmenu=mdianpu&amp;utkn=g%2Cojsw433wmg5khtpcy3wl3ivv5i1593653850849&amp;user_number_id=2207881844448&amp;scm=1028.1.1.20045&amp;scene=taobao_shop</t>
  </si>
  <si>
    <t>101 x 115 x 101</t>
  </si>
  <si>
    <t>Toilet Paper RENOVA N1 Mix 1rlx24</t>
  </si>
  <si>
    <t>15601028025321</t>
  </si>
  <si>
    <t>4,105</t>
  </si>
  <si>
    <t>55601028025329</t>
  </si>
  <si>
    <t>5601028025324</t>
  </si>
  <si>
    <t>5601028020862</t>
  </si>
  <si>
    <t>Renova纸毛巾-红标-2层-1卷</t>
  </si>
  <si>
    <t>Renova纸毛巾-红标-蓝色-2层-1卷</t>
  </si>
  <si>
    <t>厨房用纸</t>
  </si>
  <si>
    <t>https://renovaglobal.tmall.hk/shop/view_shop.htm?spm=a1z10.3-b-s.w5001-22781419908.7.51787247GIhuh0&amp;mytmenu=mdianpu&amp;utkn=g%2Cojsw433wmg5khtpcy3wl3ivv5i1593653850849&amp;user_number_id=2207881844448&amp;scm=1028.1.1.20065&amp;scene=taobao_shop</t>
  </si>
  <si>
    <t>279 x 240</t>
  </si>
  <si>
    <t>160 x 160 x 279</t>
  </si>
  <si>
    <t>800 x 320 x 279</t>
  </si>
  <si>
    <t>Paper Towel RENOVA Red Label Blue 1rlx10</t>
  </si>
  <si>
    <t>PAPER TOWELS</t>
  </si>
  <si>
    <t>RED LABEL</t>
  </si>
  <si>
    <t>1 x Blue + 1 x White</t>
  </si>
  <si>
    <t>45601028020860</t>
  </si>
  <si>
    <t>3,710</t>
  </si>
  <si>
    <t>85601028020868</t>
  </si>
  <si>
    <t>KT</t>
  </si>
  <si>
    <t>5601028020879</t>
  </si>
  <si>
    <t>Renova纸毛巾-红标-桃红-2层-1卷</t>
  </si>
  <si>
    <t>https://renovaglobal.tmall.hk/shop/view_shop.htm?spm=a1z10.3-b-s.w5001-22781419908.7.51787247GIhuh0&amp;mytmenu=mdianpu&amp;utkn=g%2Cojsw433wmg5khtpcy3wl3ivv5i1593653850849&amp;user_number_id=2207881844448&amp;scm=1028.1.1.20066&amp;scene=taobao_shop</t>
  </si>
  <si>
    <t>Paper Towel RENOVA Red Label Fucsia 1rlx10</t>
  </si>
  <si>
    <t>1 x Fucsia + 1 x White</t>
  </si>
  <si>
    <t>45601028020877</t>
  </si>
  <si>
    <t>3,793</t>
  </si>
  <si>
    <t>85601028020875</t>
  </si>
  <si>
    <t>5601028020916</t>
  </si>
  <si>
    <t>Renova纸毛巾-红标-黄色-2层-1卷</t>
  </si>
  <si>
    <t>https://renovaglobal.tmall.hk/shop/view_shop.htm?spm=a1z10.3-b-s.w5001-22781419908.7.51787247GIhuh0&amp;mytmenu=mdianpu&amp;utkn=g%2Cojsw433wmg5khtpcy3wl3ivv5i1593653850849&amp;user_number_id=2207881844448&amp;scm=1028.1.1.20067&amp;scene=taobao_shop</t>
  </si>
  <si>
    <t>Paper Towel RENOVA Red Label Yellow 1rlx10</t>
  </si>
  <si>
    <t>1 x Yellow + 1 x White</t>
  </si>
  <si>
    <t>45601028020914</t>
  </si>
  <si>
    <t>85601028020912</t>
  </si>
  <si>
    <t>5601028020893</t>
  </si>
  <si>
    <t>Renova纸毛巾-红标-橘色-2层-1卷</t>
  </si>
  <si>
    <t>https://renovaglobal.tmall.hk/shop/view_shop.htm?spm=a1z10.3-b-s.w5001-22781419908.7.51787247GIhuh0&amp;mytmenu=mdianpu&amp;utkn=g%2Cojsw433wmg5khtpcy3wl3ivv5i1593653850849&amp;user_number_id=2207881844448&amp;scm=1028.1.1.20068&amp;scene=taobao_shop</t>
  </si>
  <si>
    <t>Paper Towel RENOVA Red Label Orange 1rlx10</t>
  </si>
  <si>
    <t>1 x Orange + 1 x White</t>
  </si>
  <si>
    <t>45601028020891</t>
  </si>
  <si>
    <t>85601028020899</t>
  </si>
  <si>
    <t>5601028020886</t>
  </si>
  <si>
    <t>Renova纸毛巾-红标-绿色-2层-1卷</t>
  </si>
  <si>
    <t>https://renovaglobal.tmall.hk/shop/view_shop.htm?spm=a1z10.3-b-s.w5001-22781419908.7.51787247GIhuh0&amp;mytmenu=mdianpu&amp;utkn=g%2Cojsw433wmg5khtpcy3wl3ivv5i1593653850849&amp;user_number_id=2207881844448&amp;scm=1028.1.1.20064&amp;scene=taobao_shop</t>
  </si>
  <si>
    <t>Paper Towel RENOVA Red Label Green 1rlx10</t>
  </si>
  <si>
    <t>1 x Green + 1 x White</t>
  </si>
  <si>
    <t>45601028020884</t>
  </si>
  <si>
    <t>85601028020882</t>
  </si>
  <si>
    <t>5601028020909</t>
  </si>
  <si>
    <t>Renova纸毛巾-红标-红色-2层-1卷</t>
  </si>
  <si>
    <t>https://renovaglobal.tmall.hk/shop/view_shop.htm?spm=a1z10.3-b-s.w5001-22781419908.7.51787247GIhuh0&amp;mytmenu=mdianpu&amp;utkn=g%2Cojsw433wmg5khtpcy3wl3ivv5i1593653850849&amp;user_number_id=2207881844448&amp;scm=1028.1.1.20063&amp;scene=taobao_shop</t>
  </si>
  <si>
    <t>Paper Towel RENOVA Red Label Red 1rlx10</t>
  </si>
  <si>
    <t>1 x Red + 1 x White</t>
  </si>
  <si>
    <t>45601028020907</t>
  </si>
  <si>
    <t>3,713</t>
  </si>
  <si>
    <t>85601028020905</t>
  </si>
  <si>
    <t>5601028021258</t>
  </si>
  <si>
    <t>Renova纸毛巾-红标-白色-2层-1卷</t>
  </si>
  <si>
    <t>白色</t>
  </si>
  <si>
    <t>https://renovaglobal.tmall.hk/shop/view_shop.htm?spm=a1z10.3-b-s.w5001-22781419908.7.51787247GIhuh0&amp;mytmenu=mdianpu&amp;utkn=g%2Cojsw433wmg5khtpcy3wl3ivv5i1593653850849&amp;user_number_id=2207881844448&amp;scm=1028.1.1.20062&amp;scene=taobao_shop</t>
  </si>
  <si>
    <t>800 x 640 x 279</t>
  </si>
  <si>
    <t>Paper Towel RENOVA Red Label White 1rlx20</t>
  </si>
  <si>
    <t>White</t>
  </si>
  <si>
    <t>15601028021255</t>
  </si>
  <si>
    <t>7,415</t>
  </si>
  <si>
    <t>55601028021253</t>
  </si>
  <si>
    <t>5601028023597</t>
  </si>
  <si>
    <t>Renova纸毛巾-黑标-2层-1卷</t>
  </si>
  <si>
    <t>Renova纸毛巾-黑标-黑色-2层-1卷</t>
  </si>
  <si>
    <t>https://renovaglobal.tmall.hk/shop/view_shop.htm?spm=a1z10.3-b-s.w5001-22781419908.7.51787247GIhuh0&amp;mytmenu=mdianpu&amp;utkn=g%2Cojsw433wmg5khtpcy3wl3ivv5i1593653850849&amp;user_number_id=2207881844448&amp;scm=1028.1.1.20061&amp;scene=taobao_shop</t>
  </si>
  <si>
    <t>Paper Towel RENOVA Black Label 1rlx20</t>
  </si>
  <si>
    <t>15601028023594</t>
  </si>
  <si>
    <t>7,738</t>
  </si>
  <si>
    <t>55601028023592</t>
  </si>
  <si>
    <t>5601028024839</t>
  </si>
  <si>
    <t>Renova餐巾纸-金标-2层</t>
  </si>
  <si>
    <t>Renova餐巾纸-金标-黑色-2层</t>
  </si>
  <si>
    <t>餐巾纸</t>
  </si>
  <si>
    <t>https://renovaglobal.tmall.hk/shop/view_shop.htm?spm=a1z10.3-b-s.w5001-22781419908.7.51787247GIhuh0&amp;mytmenu=mdianpu&amp;utkn=g%2Cojsw433wmg5khtpcy3wl3ivv5i1593653850849&amp;user_number_id=2207881844448&amp;scm=1028.1.1.20006&amp;scene=taobao_shop</t>
  </si>
  <si>
    <t>390 x 390</t>
  </si>
  <si>
    <t>n/a</t>
  </si>
  <si>
    <t>195 x 082 x 195</t>
  </si>
  <si>
    <t>605 x 405 x 413</t>
  </si>
  <si>
    <t>Napkins RENOVA GOLD Black x30</t>
  </si>
  <si>
    <t>NAPKINS</t>
  </si>
  <si>
    <t>GOLD</t>
  </si>
  <si>
    <t>15601028024836</t>
  </si>
  <si>
    <t>7,679</t>
  </si>
  <si>
    <t>55601028024834</t>
  </si>
  <si>
    <t>NP</t>
  </si>
  <si>
    <t>5601028007115</t>
  </si>
  <si>
    <t>Renova餐巾纸-金标-黄色-2层</t>
  </si>
  <si>
    <t>https://renovaglobal.tmall.hk/shop/view_shop.htm?spm=a1z10.3-b-s.w5001-22781419908.7.51787247GIhuh0&amp;mytmenu=mdianpu&amp;utkn=g%2Cojsw433wmg5khtpcy3wl3ivv5i1593653850849&amp;user_number_id=2207881844448&amp;scm=1028.1.1.20007&amp;scene=taobao_shop</t>
  </si>
  <si>
    <t>Napkins RENOVA GOLD Yellow x30</t>
  </si>
  <si>
    <t>35601028007116</t>
  </si>
  <si>
    <t>75601028007114</t>
  </si>
  <si>
    <t>5601028019088</t>
  </si>
  <si>
    <t>Renova餐巾纸-金标-红色-2层</t>
  </si>
  <si>
    <t>https://renovaglobal.tmall.hk/shop/view_shop.htm?spm=a1z10.3-b-s.w5001-22781419908.7.51787247GIhuh0&amp;mytmenu=mdianpu&amp;utkn=g%2Cojsw433wmg5khtpcy3wl3ivv5i1593653850849&amp;user_number_id=2207881844448&amp;scm=1028.1.1.20008&amp;scene=taobao_shop</t>
  </si>
  <si>
    <t>Napkins RENOVA GOLD Red x30</t>
  </si>
  <si>
    <t>45601028019086</t>
  </si>
  <si>
    <t>85601028019084</t>
  </si>
  <si>
    <t>5601028007085</t>
  </si>
  <si>
    <t>Renova餐巾纸-金标-白色-2层</t>
  </si>
  <si>
    <t>https://renovaglobal.tmall.hk/shop/view_shop.htm?spm=a1z10.3-b-s.w5001-22781419908.7.51787247GIhuh0&amp;mytmenu=mdianpu&amp;utkn=g%2Cojsw433wmg5khtpcy3wl3ivv5i1593653850849&amp;user_number_id=2207881844448&amp;scm=1028.1.1.20009&amp;scene=taobao_shop</t>
  </si>
  <si>
    <t>Napkins RENOVA GOLD White x30</t>
  </si>
  <si>
    <t>35601028007086</t>
  </si>
  <si>
    <t>65601028007087</t>
  </si>
  <si>
    <t>5601028007733</t>
  </si>
  <si>
    <t>Renova餐巾纸-金标-深蓝-2层</t>
  </si>
  <si>
    <t>深蓝</t>
  </si>
  <si>
    <t>https://renovaglobal.tmall.hk/shop/view_shop.htm?spm=a1z10.3-b-s.w5001-22781419908.7.51787247GIhuh0&amp;mytmenu=mdianpu&amp;utkn=g%2Cojsw433wmg5khtpcy3wl3ivv5i1593653850849&amp;user_number_id=2207881844448&amp;scm=1028.1.1.20010&amp;scene=taobao_shop</t>
  </si>
  <si>
    <t>Napkins RENOVA GOLD Dark Blue x30</t>
  </si>
  <si>
    <t>Dark Blue</t>
  </si>
  <si>
    <t>35601028007734</t>
  </si>
  <si>
    <t>65601028007735</t>
  </si>
  <si>
    <t>5601028007108</t>
  </si>
  <si>
    <t>Renova餐巾纸-金标-枣红-2层</t>
  </si>
  <si>
    <t>枣红</t>
  </si>
  <si>
    <t>https://renovaglobal.tmall.hk/shop/view_shop.htm?spm=a1z10.3-b-s.w5001-22781419908.7.51787247GIhuh0&amp;mytmenu=mdianpu&amp;utkn=g%2Cojsw433wmg5khtpcy3wl3ivv5i1593653850849&amp;user_number_id=2207881844448&amp;scm=1028.1.1.20005&amp;scene=taobao_shop</t>
  </si>
  <si>
    <t>Napkins RENOVA GOLD Bordeaux x30</t>
  </si>
  <si>
    <t>Bordeaux</t>
  </si>
  <si>
    <t>35601028007109</t>
  </si>
  <si>
    <t>65601028007100</t>
  </si>
  <si>
    <t>5601028028332</t>
  </si>
  <si>
    <t>Renova餐巾纸-金标-淡蓝-2层</t>
  </si>
  <si>
    <t>浅蓝</t>
  </si>
  <si>
    <t>https://renovaglobal.tmall.hk/shop/view_shop.htm?spm=a1z10.3-b-s.w5001-22781419908.7.51787247GIhuh0&amp;mytmenu=mdianpu&amp;utkn=g%2Cojsw433wmg5khtpcy3wl3ivv5i1593653850849&amp;user_number_id=2207881844448&amp;scm=1028.1.1.20001&amp;scene=taobao_shop</t>
  </si>
  <si>
    <t>Napkins RENOVA GOLD Light Blue x30</t>
  </si>
  <si>
    <t>Light Blue</t>
  </si>
  <si>
    <t>15601028028339</t>
  </si>
  <si>
    <t>7,696</t>
  </si>
  <si>
    <t>55601028028337</t>
  </si>
  <si>
    <t>5601028028363</t>
  </si>
  <si>
    <t>Renova餐巾纸-金标-绿色-2层</t>
  </si>
  <si>
    <t>https://renovaglobal.tmall.hk/shop/view_shop.htm?spm=a1z10.3-b-s.w5001-22781419908.7.51787247GIhuh0&amp;mytmenu=mdianpu&amp;utkn=g%2Cojsw433wmg5khtpcy3wl3ivv5i1593653850849&amp;user_number_id=2207881844448&amp;scm=1028.1.1.20002&amp;scene=taobao_shop</t>
  </si>
  <si>
    <t>Napkins RENOVA GOLD Green x30</t>
  </si>
  <si>
    <t>15601028028360</t>
  </si>
  <si>
    <t>55601028028368</t>
  </si>
  <si>
    <t>5601028028349</t>
  </si>
  <si>
    <t>Renova餐巾纸-金标-橘色-2层</t>
  </si>
  <si>
    <t>https://renovaglobal.tmall.hk/shop/view_shop.htm?spm=a1z10.3-b-s.w5001-22781419908.7.51787247GIhuh0&amp;mytmenu=mdianpu&amp;utkn=g%2Cojsw433wmg5khtpcy3wl3ivv5i1593653850849&amp;user_number_id=2207881844448&amp;scm=1028.1.1.20003&amp;scene=taobao_shop</t>
  </si>
  <si>
    <t>Napkins RENOVA GOLD Orange x30</t>
  </si>
  <si>
    <t>15601028028346</t>
  </si>
  <si>
    <t>55601028028344</t>
  </si>
  <si>
    <t>5601028028356</t>
  </si>
  <si>
    <t>Renova餐巾纸-金标-桃红-2层</t>
  </si>
  <si>
    <t>https://renovaglobal.tmall.hk/shop/view_shop.htm?spm=a1z10.3-b-s.w5001-22781419908.7.51787247GIhuh0&amp;mytmenu=mdianpu&amp;utkn=g%2Cojsw433wmg5khtpcy3wl3ivv5i1593653850849&amp;user_number_id=2207881844448&amp;scm=1028.1.1.20004&amp;scene=taobao_shop</t>
  </si>
  <si>
    <t>Napkins RENOVA GOLD Fucsia x30</t>
  </si>
  <si>
    <t>15601028028353</t>
  </si>
  <si>
    <t>55601028028351</t>
  </si>
  <si>
    <t>5601028010870</t>
  </si>
  <si>
    <t>Renova餐巾纸-黑标-2层</t>
  </si>
  <si>
    <t>Renova餐巾纸-黑标-红色-2层</t>
  </si>
  <si>
    <t>1件价格：13
3件总价格：35
6件总价格：65</t>
  </si>
  <si>
    <t>https://renovaglobal.tmall.hk/shop/view_shop.htm?spm=a1z10.3-b-s.w5001-22781419908.7.51787247GIhuh0&amp;mytmenu=mdianpu&amp;utkn=g%2Cojsw433wmg5khtpcy3wl3ivv5i1593653850849&amp;user_number_id=2207881844448&amp;scm=1028.1.1.20011&amp;scene=taobao_shop</t>
  </si>
  <si>
    <t>220 x 220</t>
  </si>
  <si>
    <t>110 x 110 x 030</t>
  </si>
  <si>
    <t>340 x 190 x 240</t>
  </si>
  <si>
    <t>Napkins RENOVA Red Cocktail x36</t>
  </si>
  <si>
    <t>15601028010877</t>
  </si>
  <si>
    <t>2,123</t>
  </si>
  <si>
    <t>85601028010876</t>
  </si>
  <si>
    <t>5601028010887</t>
  </si>
  <si>
    <t>Renova餐巾纸-黑标-橘色-2层</t>
  </si>
  <si>
    <t>https://renovaglobal.tmall.hk/shop/view_shop.htm?spm=a1z10.3-b-s.w5001-22781419908.7.51787247GIhuh0&amp;mytmenu=mdianpu&amp;utkn=g%2Cojsw433wmg5khtpcy3wl3ivv5i1593653850849&amp;user_number_id=2207881844448&amp;scm=1028.1.1.20012&amp;scene=taobao_shop</t>
  </si>
  <si>
    <t>Napkins RENOVA Orange Cocktail x36</t>
  </si>
  <si>
    <t>15601028010884</t>
  </si>
  <si>
    <t>75601028010886</t>
  </si>
  <si>
    <t>5601028010894</t>
  </si>
  <si>
    <t>Renova餐巾纸-黑标-绿色-2层</t>
  </si>
  <si>
    <t>https://renovaglobal.tmall.hk/shop/view_shop.htm?spm=a1z10.3-b-s.w5001-22781419908.7.51787247GIhuh0&amp;mytmenu=mdianpu&amp;utkn=g%2Cojsw433wmg5khtpcy3wl3ivv5i1593653850849&amp;user_number_id=2207881844448&amp;scm=1028.1.1.20013&amp;scene=taobao_shop</t>
  </si>
  <si>
    <t>Napkins RENOVA Green Cocktail x36</t>
  </si>
  <si>
    <t>15601028010891</t>
  </si>
  <si>
    <t>75601028010893</t>
  </si>
  <si>
    <t>5601028016124</t>
  </si>
  <si>
    <t>Renova餐巾纸-黑标-蓝色-2层</t>
  </si>
  <si>
    <t>https://renovaglobal.tmall.hk/shop/view_shop.htm?spm=a1z10.3-b-s.w5001-22781419908.7.51787247GIhuh0&amp;mytmenu=mdianpu&amp;utkn=g%2Cojsw433wmg5khtpcy3wl3ivv5i1593653850849&amp;user_number_id=2207881844448&amp;scm=1028.1.1.20014&amp;scene=taobao_shop</t>
  </si>
  <si>
    <t>Napkins RENOVA Blue Cocktail x36</t>
  </si>
  <si>
    <t>15601028016121</t>
  </si>
  <si>
    <t>65601028016126</t>
  </si>
  <si>
    <t>5601028016353</t>
  </si>
  <si>
    <t>Renova餐巾纸-黑标-桃红-2层</t>
  </si>
  <si>
    <t>https://renovaglobal.tmall.hk/shop/view_shop.htm?spm=a1z10.3-b-s.w5001-22781419908.7.51787247GIhuh0&amp;mytmenu=mdianpu&amp;utkn=g%2Cojsw433wmg5khtpcy3wl3ivv5i1593653850849&amp;user_number_id=2207881844448&amp;scm=1028.1.1.20015&amp;scene=taobao_shop</t>
  </si>
  <si>
    <t>Napkins RENOVA Fucsia Cocktail x36</t>
  </si>
  <si>
    <t>15601028016350</t>
  </si>
  <si>
    <t>65601028016355</t>
  </si>
  <si>
    <t>5601028010757</t>
  </si>
  <si>
    <t>Renova餐巾纸-黑标-黑色-2层</t>
  </si>
  <si>
    <t>https://renovaglobal.tmall.hk/shop/view_shop.htm?spm=a1z10.3-b-s.w5001-22781419908.7.51787247GIhuh0&amp;mytmenu=mdianpu&amp;utkn=g%2Cojsw433wmg5khtpcy3wl3ivv5i1593653850849&amp;user_number_id=2207881844448&amp;scm=1028.1.1.20016&amp;scene=taobao_shop</t>
  </si>
  <si>
    <t>Napkins RENOVA Black Cocktail x36</t>
  </si>
  <si>
    <t>15601028010754</t>
  </si>
  <si>
    <t>75601028010756</t>
  </si>
  <si>
    <t>5601028020961</t>
  </si>
  <si>
    <t>Renova面巾纸-红标-3层</t>
  </si>
  <si>
    <t>Renova面巾纸-红标-绿色-3层</t>
  </si>
  <si>
    <t>抽纸</t>
  </si>
  <si>
    <t>绿色1层+白色2层</t>
  </si>
  <si>
    <t>/</t>
  </si>
  <si>
    <t>https://renovaglobal.tmall.hk/shop/view_shop.htm?spm=a1z10.3-b-s.w5001-22781419908.7.51787247GIhuh0&amp;mytmenu=mdianpu&amp;utkn=g%2Cojsw433wmg5khtpcy3wl3ivv5i1593653850849&amp;user_number_id=2207881844448&amp;scm=1028.1.1.20017&amp;scene=taobao_shop</t>
  </si>
  <si>
    <t>210 x 225</t>
  </si>
  <si>
    <t>230 x 120 x 070</t>
  </si>
  <si>
    <t>578 x 262 x 245</t>
  </si>
  <si>
    <t>Facials RENOVA Red Label Maxi Green x16</t>
  </si>
  <si>
    <t>FACIALS</t>
  </si>
  <si>
    <t>1 x Green + 2 x White</t>
  </si>
  <si>
    <t>15601028020968</t>
  </si>
  <si>
    <t>3,525</t>
  </si>
  <si>
    <t>55601028020966</t>
  </si>
  <si>
    <t>FC</t>
  </si>
  <si>
    <t>5601028021098</t>
  </si>
  <si>
    <t>Renova面巾纸-红标-绿色桃红-3层</t>
  </si>
  <si>
    <t>绿色1层+ 桃红1层+白色1层</t>
  </si>
  <si>
    <t>https://renovaglobal.tmall.hk/shop/view_shop.htm?spm=a1z10.3-b-s.w5001-22781419908.7.51787247GIhuh0&amp;mytmenu=mdianpu&amp;utkn=g%2Cojsw433wmg5khtpcy3wl3ivv5i1593653850849&amp;user_number_id=2207881844448&amp;scm=1028.1.1.20018&amp;scene=taobao_shop</t>
  </si>
  <si>
    <t>Facials RENOVA Red Label Maxi 2 Color x16</t>
  </si>
  <si>
    <t>1 x Green + 1 x Fucsia + 1 x White</t>
  </si>
  <si>
    <t>15601028021095</t>
  </si>
  <si>
    <t>55601028021093</t>
  </si>
  <si>
    <t>5601028020992</t>
  </si>
  <si>
    <t>Renova面巾纸-红标-橘色-3层</t>
  </si>
  <si>
    <t>橘色1层+白色2层</t>
  </si>
  <si>
    <t>https://renovaglobal.tmall.hk/shop/view_shop.htm?spm=a1z10.3-b-s.w5001-22781419908.7.51787247GIhuh0&amp;mytmenu=mdianpu&amp;utkn=g%2Cojsw433wmg5khtpcy3wl3ivv5i1593653850849&amp;user_number_id=2207881844448&amp;scm=1028.1.1.20019&amp;scene=taobao_shop</t>
  </si>
  <si>
    <t>Facials RENOVA Red Label Maxi Yellow x16</t>
  </si>
  <si>
    <t>1 x Yellow + 2 x White</t>
  </si>
  <si>
    <t>15601028020999</t>
  </si>
  <si>
    <t>55601028020997</t>
  </si>
  <si>
    <t>5601028020978</t>
  </si>
  <si>
    <t>Renova面巾纸-红标-黄色-3层</t>
  </si>
  <si>
    <t>黄色1层+白色2层</t>
  </si>
  <si>
    <t>https://renovaglobal.tmall.hk/shop/view_shop.htm?spm=a1z10.3-b-s.w5001-22781419908.7.51787247GIhuh0&amp;mytmenu=mdianpu&amp;utkn=g%2Cojsw433wmg5khtpcy3wl3ivv5i1593653850849&amp;user_number_id=2207881844448&amp;scm=1028.1.1.20020&amp;scene=taobao_shop</t>
  </si>
  <si>
    <t>Facials RENOVA Red Label Maxi Orange x16</t>
  </si>
  <si>
    <t>1 x Orange + 2 x White</t>
  </si>
  <si>
    <t>15601028020975</t>
  </si>
  <si>
    <t>55601028020973</t>
  </si>
  <si>
    <t>5601028020985</t>
  </si>
  <si>
    <t>Renova面巾纸-红标-红色-3层</t>
  </si>
  <si>
    <t>红色1层+白色2层</t>
  </si>
  <si>
    <t>https://renovaglobal.tmall.hk/shop/view_shop.htm?spm=a1z10.3-b-s.w5001-22781419908.7.51787247GIhuh0&amp;mytmenu=mdianpu&amp;utkn=g%2Cojsw433wmg5khtpcy3wl3ivv5i1593653850849&amp;user_number_id=2207881844448&amp;scm=1028.1.1.20021&amp;scene=taobao_shop</t>
  </si>
  <si>
    <t>Facials RENOVA Red Label Maxi Red x16</t>
  </si>
  <si>
    <t>1 x Red + 2 x White</t>
  </si>
  <si>
    <t>15601028020982</t>
  </si>
  <si>
    <t>55601028020980</t>
  </si>
  <si>
    <t>5601028020954</t>
  </si>
  <si>
    <t>Renova面巾纸-红标-桃红-3层</t>
  </si>
  <si>
    <t>桃红1层+白色2层</t>
  </si>
  <si>
    <t>https://renovaglobal.tmall.hk/shop/view_shop.htm?spm=a1z10.3-b-s.w5001-22781419908.7.51787247GIhuh0&amp;mytmenu=mdianpu&amp;utkn=g%2Cojsw433wmg5khtpcy3wl3ivv5i1593653850849&amp;user_number_id=2207881844448&amp;scm=1028.1.1.20022&amp;scene=taobao_shop</t>
  </si>
  <si>
    <t>Facials RENOVA Red Label Maxi Fucsia x16</t>
  </si>
  <si>
    <t>1 x Fucsia + 2 x White</t>
  </si>
  <si>
    <t>15601028020951</t>
  </si>
  <si>
    <t>55601028020959</t>
  </si>
  <si>
    <t>5601028020947</t>
  </si>
  <si>
    <t>Renova面巾纸-红标-蓝色-3层</t>
  </si>
  <si>
    <t>蓝色1层+白色2层</t>
  </si>
  <si>
    <t>https://renovaglobal.tmall.hk/shop/view_shop.htm?spm=a1z10.3-b-s.w5001-22781419908.7.51787247GIhuh0&amp;mytmenu=mdianpu&amp;utkn=g%2Cojsw433wmg5khtpcy3wl3ivv5i1593653850849&amp;user_number_id=2207881844448&amp;scm=1028.1.1.20023&amp;scene=taobao_shop</t>
  </si>
  <si>
    <t>Facials RENOVA Red Label Maxi Blue x16</t>
  </si>
  <si>
    <t>1 x Blue + 2 x White</t>
  </si>
  <si>
    <t>15601028020944</t>
  </si>
  <si>
    <t>55601028020942</t>
  </si>
  <si>
    <t>5601028009829</t>
  </si>
  <si>
    <t>Renova口袋纸巾-黑标-4层-6包</t>
  </si>
  <si>
    <t>Renova口袋纸巾-黑标-黑色-4层-6包</t>
  </si>
  <si>
    <t>口袋纸巾</t>
  </si>
  <si>
    <t>https://renovaglobal.tmall.hk/shop/view_shop.htm?spm=a1z10.3-b-s.w5001-22781419908.7.51787247GIhuh0&amp;mytmenu=mdianpu&amp;utkn=g%2Cojsw433wmg5khtpcy3wl3ivv5i1593653850849&amp;user_number_id=2207881844448&amp;scm=1028.1.1.20025&amp;scene=taobao_shop</t>
  </si>
  <si>
    <t>210 x 210</t>
  </si>
  <si>
    <t>162 x 050 x 075</t>
  </si>
  <si>
    <t>275 x 180 x 175</t>
  </si>
  <si>
    <t>Pocket Tissues RENOVA Black Comp 6x10</t>
  </si>
  <si>
    <t>POCKET TISSUES</t>
  </si>
  <si>
    <t>15601028009826</t>
  </si>
  <si>
    <t>1,273</t>
  </si>
  <si>
    <t>55601028009824</t>
  </si>
  <si>
    <t>PT</t>
  </si>
  <si>
    <t>5601028020657</t>
  </si>
  <si>
    <t>Renova口袋纸巾-红标-3层-6包</t>
  </si>
  <si>
    <t>Renova口袋纸巾-红标-薰衣草香-淡紫-3层-6包</t>
  </si>
  <si>
    <t>淡紫1层+白色2层</t>
  </si>
  <si>
    <t>1件价格：12
3件总价格：31.5
6件总价格：58.9</t>
  </si>
  <si>
    <t>https://renovaglobal.tmall.hk/shop/view_shop.htm?spm=a1z10.3-b-s.w5001-22781419908.7.51787247GIhuh0&amp;mytmenu=mdianpu&amp;utkn=g%2Cojsw433wmg5khtpcy3wl3ivv5i1593653850849&amp;user_number_id=2207881844448&amp;scm=1028.1.1.20026&amp;scene=taobao_shop</t>
  </si>
  <si>
    <t>165 x 050 x 110</t>
  </si>
  <si>
    <t>512 x 352 x 230</t>
  </si>
  <si>
    <t>Pocket Tissues RENOVA Red Lab Lavanda 6x40 Lilas</t>
  </si>
  <si>
    <t>1 x Lilas + 2 x White</t>
  </si>
  <si>
    <t>15601028020654</t>
  </si>
  <si>
    <t>5,472</t>
  </si>
  <si>
    <t>55601028020652</t>
  </si>
  <si>
    <t>5601028020602</t>
  </si>
  <si>
    <t>Renova口袋纸巾-红标-玫瑰香-桃红-3层-6包</t>
  </si>
  <si>
    <t>https://renovaglobal.tmall.hk/shop/view_shop.htm?spm=a1z10.3-b-s.w5001-22781419908.7.51787247GIhuh0&amp;mytmenu=mdianpu&amp;utkn=g%2Cojsw433wmg5khtpcy3wl3ivv5i1593653850849&amp;user_number_id=2207881844448&amp;scm=1028.1.1.20027&amp;scene=taobao_shop</t>
  </si>
  <si>
    <t>Pocket Tissues RENOVA Red Label Roses 6x40 Fucsia</t>
  </si>
  <si>
    <t>15601028020609</t>
  </si>
  <si>
    <t>5,476</t>
  </si>
  <si>
    <t>55601028020607</t>
  </si>
  <si>
    <t>5601028020626</t>
  </si>
  <si>
    <t>Renova口袋纸巾-红标-蓝莓香-蓝色-3层-6包</t>
  </si>
  <si>
    <t>https://renovaglobal.tmall.hk/shop/view_shop.htm?spm=a1z10.3-b-s.w5001-22781419908.7.51787247GIhuh0&amp;mytmenu=mdianpu&amp;utkn=g%2Cojsw433wmg5khtpcy3wl3ivv5i1593653850849&amp;user_number_id=2207881844448&amp;scm=1028.1.1.20028&amp;scene=taobao_shop</t>
  </si>
  <si>
    <t>Pocket Tissues RENOVA Red Lab. Blueberry 6x40 Blue</t>
  </si>
  <si>
    <t>15601028020623</t>
  </si>
  <si>
    <t>5,474</t>
  </si>
  <si>
    <t>55601028020621</t>
  </si>
  <si>
    <t>5601028020640</t>
  </si>
  <si>
    <t>Renova口袋纸巾-红标-草莓香-红色-3层-6包</t>
  </si>
  <si>
    <t>https://renovaglobal.tmall.hk/shop/view_shop.htm?spm=a1z10.3-b-s.w5001-22781419908.7.51787247GIhuh0&amp;mytmenu=mdianpu&amp;utkn=g%2Cojsw433wmg5khtpcy3wl3ivv5i1593653850849&amp;user_number_id=2207881844448&amp;scm=1028.1.1.20029&amp;scene=taobao_shop</t>
  </si>
  <si>
    <t>Pocket Tissues RENOVA Red Lab Strawberry 6x40 Red</t>
  </si>
  <si>
    <t>15601028020647</t>
  </si>
  <si>
    <t>55601028020645</t>
  </si>
  <si>
    <t>5601028020596</t>
  </si>
  <si>
    <t>Renova口袋纸巾-红标-薄荷香-绿色-3层-6包</t>
  </si>
  <si>
    <t>https://renovaglobal.tmall.hk/shop/view_shop.htm?spm=a1z10.3-b-s.w5001-22781419908.7.51787247GIhuh0&amp;mytmenu=mdianpu&amp;utkn=g%2Cojsw433wmg5khtpcy3wl3ivv5i1593653850849&amp;user_number_id=2207881844448&amp;scm=1028.1.1.20030&amp;scene=taobao_shop</t>
  </si>
  <si>
    <t>Pocket Tissues RENOVA Red Label S.mint 6x40 Green</t>
  </si>
  <si>
    <t>15601028020593</t>
  </si>
  <si>
    <t>55601028020591</t>
  </si>
  <si>
    <t>5601028020619</t>
  </si>
  <si>
    <t>Renova口袋纸巾-红标-香橙香-橙色-3层-6包</t>
  </si>
  <si>
    <t>https://renovaglobal.tmall.hk/shop/view_shop.htm?spm=a1z10.3-b-s.w5001-22781419908.7.51787247GIhuh0&amp;mytmenu=mdianpu&amp;utkn=g%2Cojsw433wmg5khtpcy3wl3ivv5i1593653850849&amp;user_number_id=2207881844448&amp;scm=1028.1.1.20031&amp;scene=taobao_shop</t>
  </si>
  <si>
    <t>Pocket Tissues RENOVA Red Label O.Fizz 6x40 Orange</t>
  </si>
  <si>
    <t>15601028020616</t>
  </si>
  <si>
    <t>55601028020614</t>
  </si>
  <si>
    <t>5601028020633</t>
  </si>
  <si>
    <t>Renova口袋纸巾-红标-芒果香-黄色-3层-6包</t>
  </si>
  <si>
    <t>https://renovaglobal.tmall.hk/shop/view_shop.htm?spm=a1z10.3-b-s.w5001-22781419908.7.51787247GIhuh0&amp;mytmenu=mdianpu&amp;utkn=g%2Cojsw433wmg5khtpcy3wl3ivv5i1593653850849&amp;user_number_id=2207881844448&amp;scm=1028.1.1.20032&amp;scene=taobao_shop</t>
  </si>
  <si>
    <t>Pocket Tissues RENOVA Red Label Mango 6x40 Yellow</t>
  </si>
  <si>
    <t>15601028020630</t>
  </si>
  <si>
    <t>55601028020638</t>
  </si>
  <si>
    <t>5601028003551</t>
  </si>
  <si>
    <t>Renova口袋纸巾-敏感系列-4层-6包</t>
  </si>
  <si>
    <t>Renova口袋纸巾-敏感系列-薰衣草香-白色-4层-6包</t>
  </si>
  <si>
    <t>4件价格：28元</t>
  </si>
  <si>
    <t>https://renovaglobal.tmall.hk/shop/view_shop.htm?spm=a1z10.3-b-s.w5001-22781419908.7.51787247GIhuh0&amp;mytmenu=mdianpu&amp;utkn=g%2Cojsw433wmg5khtpcy3wl3ivv5i1593653850849&amp;user_number_id=2207881844448&amp;scm=1028.1.1.20033&amp;scene=taobao_shop</t>
  </si>
  <si>
    <t>Pocket Tissues RENOVA Sensitive Lavender 6x40</t>
  </si>
  <si>
    <t>SENSITIVE</t>
  </si>
  <si>
    <t>15601028003558</t>
  </si>
  <si>
    <t>6,296</t>
  </si>
  <si>
    <t>55601028003556</t>
  </si>
  <si>
    <t>5601028000901</t>
  </si>
  <si>
    <t>Renova口袋纸巾-敏感系列-薄荷醇香-白色-4层-6包</t>
  </si>
  <si>
    <t>https://renovaglobal.tmall.hk/shop/view_shop.htm?spm=a1z10.3-b-s.w5001-22781419908.7.51787247GIhuh0&amp;mytmenu=mdianpu&amp;utkn=g%2Cojsw433wmg5khtpcy3wl3ivv5i1593653850849&amp;user_number_id=2207881844448&amp;scm=1028.1.1.20034&amp;scene=taobao_shop</t>
  </si>
  <si>
    <t>Pocket Tissues RENOVA Sensitive Menthol 6x40</t>
  </si>
  <si>
    <t>15601028000908</t>
  </si>
  <si>
    <t>55601028000906</t>
  </si>
  <si>
    <t>5601028023122</t>
  </si>
  <si>
    <t>Renova口袋纸巾-红标-18包展示盒</t>
  </si>
  <si>
    <t>Renova口袋纸巾-红标-混色-18包展示盒</t>
  </si>
  <si>
    <t>绿色 + 桃红 + 紫色
橘色 + 红色 + 3蓝色</t>
  </si>
  <si>
    <t>https://renovaglobal.tmall.hk/shop/view_shop.htm?spm=a1z10.3-b-s.w5001-22781419908.7.51787247GIhuh0&amp;mytmenu=mdianpu&amp;utkn=g%2Cojsw433wmg5khtpcy3wl3ivv5i1593653850849&amp;user_number_id=2207881844448&amp;scm=1028.1.1.20024&amp;scene=taobao_shop</t>
  </si>
  <si>
    <t>220 x 165 x 080</t>
  </si>
  <si>
    <t>230 x 173 x 176</t>
  </si>
  <si>
    <t>Pocket Tissues RENOVA Red Label Mix 18x2 Display</t>
  </si>
  <si>
    <t>1 x Coloured + 2 x White</t>
  </si>
  <si>
    <t>15601028023129</t>
  </si>
  <si>
    <t>1,003</t>
  </si>
  <si>
    <t>55601028023127</t>
  </si>
  <si>
    <t>5601028025058</t>
  </si>
  <si>
    <t>Renova卷纸-红标-3层-6卷</t>
  </si>
  <si>
    <t>Renova卷纸-红标-红色-3层-6卷</t>
  </si>
  <si>
    <t>红色2层+白色1层</t>
  </si>
  <si>
    <t>https://renovaglobal.tmall.hk/shop/view_shop.htm?spm=a1z10.3-b-s.w5001-22781419908.7.51787247GIhuh0&amp;mytmenu=mdianpu&amp;utkn=g%2Cojsw433wmg5khtpcy3wl3ivv5i1593653850849&amp;user_number_id=2207881844448&amp;scm=1028.1.1.20053&amp;scene=taobao_shop</t>
  </si>
  <si>
    <t>115 x 102</t>
  </si>
  <si>
    <t>250 x 125 x 306</t>
  </si>
  <si>
    <t>625 x 250 x 308</t>
  </si>
  <si>
    <t>Toilet Paper RENOVA RedLabel Maxi Red 6rlx5</t>
  </si>
  <si>
    <t>2 x Red + 1 x White</t>
  </si>
  <si>
    <t>15601028025055</t>
  </si>
  <si>
    <t>3,293</t>
  </si>
  <si>
    <t>55601028025053</t>
  </si>
  <si>
    <t>5601028027908</t>
  </si>
  <si>
    <t>Renova卷纸-红标-橘色-3层-6卷</t>
  </si>
  <si>
    <t>橘色2层+白色1层</t>
  </si>
  <si>
    <t>https://renovaglobal.tmall.hk/shop/view_shop.htm?spm=a1z10.3-b-s.w5001-22781419908.7.51787247GIhuh0&amp;mytmenu=mdianpu&amp;utkn=g%2Cojsw433wmg5khtpcy3wl3ivv5i1593653850849&amp;user_number_id=2207881844448&amp;scm=1028.1.1.20052&amp;scene=taobao_shop</t>
  </si>
  <si>
    <t>Toilet Paper RENOVA RedLabel Maxi Orange 6rx5</t>
  </si>
  <si>
    <t>2 x Orange + 1 x White</t>
  </si>
  <si>
    <t>15601028027905</t>
  </si>
  <si>
    <t>55601028027903</t>
  </si>
  <si>
    <t>5601028027915</t>
  </si>
  <si>
    <t>Renova卷纸-红标-黄色-3层-6卷</t>
  </si>
  <si>
    <t>黄色2层+白色1层</t>
  </si>
  <si>
    <t>https://renovaglobal.tmall.hk/shop/view_shop.htm?spm=a1z10.3-b-s.w5001-22781419908.7.51787247GIhuh0&amp;mytmenu=mdianpu&amp;utkn=g%2Cojsw433wmg5khtpcy3wl3ivv5i1593653850849&amp;user_number_id=2207881844448&amp;scm=1028.1.1.20051&amp;scene=taobao_shop</t>
  </si>
  <si>
    <t>Toilet Paper RENOVA RedLabel Maxi Yellow 6rx5</t>
  </si>
  <si>
    <t>2 x Yellow + 1 x White</t>
  </si>
  <si>
    <t>15601028027912</t>
  </si>
  <si>
    <t>55601028027910</t>
  </si>
  <si>
    <t>5601028024983</t>
  </si>
  <si>
    <t>Renova卷纸-红标-绿色-3层-6卷</t>
  </si>
  <si>
    <t>绿色2层+白色1层</t>
  </si>
  <si>
    <t>https://renovaglobal.tmall.hk/shop/view_shop.htm?spm=a1z10.3-b-s.w5001-22781419908.7.51787247GIhuh0&amp;mytmenu=mdianpu&amp;utkn=g%2Cojsw433wmg5khtpcy3wl3ivv5i1593653850849&amp;user_number_id=2207881844448&amp;scm=1028.1.1.20050&amp;scene=taobao_shop</t>
  </si>
  <si>
    <t>Toilet Paper RENOVA RedLabel Maxi Green 6rlx5</t>
  </si>
  <si>
    <t>2 x Green + 1 x White</t>
  </si>
  <si>
    <t>15601028024980</t>
  </si>
  <si>
    <t>55601028024988</t>
  </si>
  <si>
    <t>5601028024976</t>
  </si>
  <si>
    <t>Renova卷纸-红标-蓝色-3层-6卷</t>
  </si>
  <si>
    <t>蓝色2层+白色1层</t>
  </si>
  <si>
    <t>https://renovaglobal.tmall.hk/shop/view_shop.htm?spm=a1z10.3-b-s.w5001-22781419908.7.51787247GIhuh0&amp;mytmenu=mdianpu&amp;utkn=g%2Cojsw433wmg5khtpcy3wl3ivv5i1593653850849&amp;user_number_id=2207881844448&amp;scm=1028.1.1.20049&amp;scene=taobao_shop</t>
  </si>
  <si>
    <t>Toilet Paper RENOVA RedLabel Maxi Blue 6rlx5</t>
  </si>
  <si>
    <t>2 x Blue + 1 x White</t>
  </si>
  <si>
    <t>15601028024973</t>
  </si>
  <si>
    <t>3,261</t>
  </si>
  <si>
    <t>55601028024971</t>
  </si>
  <si>
    <t>5601028025041</t>
  </si>
  <si>
    <t>Renova卷纸-红标-玫红-3层-6卷</t>
  </si>
  <si>
    <t>玫红2层+白色1层</t>
  </si>
  <si>
    <t>https://renovaglobal.tmall.hk/shop/view_shop.htm?spm=a1z10.3-b-s.w5001-22781419908.7.51787247GIhuh0&amp;mytmenu=mdianpu&amp;utkn=g%2Cojsw433wmg5khtpcy3wl3ivv5i1593653850849&amp;user_number_id=2207881844448&amp;scm=1028.1.1.20047&amp;scene=taobao_shop</t>
  </si>
  <si>
    <t>Toilet Paper RENOVA RedLabel Maxi Fucsia 6rx5</t>
  </si>
  <si>
    <t>2 x Fucsia + 1 x White</t>
  </si>
  <si>
    <t>15601028025048</t>
  </si>
  <si>
    <t>55601028025046</t>
  </si>
  <si>
    <t>5601028024990</t>
  </si>
  <si>
    <t>Renova卷纸-红标-桃红-3层-6卷</t>
  </si>
  <si>
    <t>桃红2层+白色1层</t>
  </si>
  <si>
    <t>https://renovaglobal.tmall.hk/shop/view_shop.htm?spm=a1z10.3-b-s.w5001-22781419908.7.51787247GIhuh0&amp;mytmenu=mdianpu&amp;utkn=g%2Cojsw433wmg5khtpcy3wl3ivv5i1593653850849&amp;user_number_id=2207881844448&amp;scm=1028.1.1.20048&amp;scene=taobao_shop</t>
  </si>
  <si>
    <t>Toilet Paper RENOVA RedLabel Maxi Rose 6rlx5</t>
  </si>
  <si>
    <t>2 x Rose + 1 x White</t>
  </si>
  <si>
    <t>15601028024997</t>
  </si>
  <si>
    <t>3,203</t>
  </si>
  <si>
    <t>55601028024995</t>
  </si>
  <si>
    <t>5601028025003</t>
  </si>
  <si>
    <t>Renova卷纸-红标-裸色-3层-6卷</t>
  </si>
  <si>
    <t>裸色2层+白色1层</t>
  </si>
  <si>
    <t>https://renovaglobal.tmall.hk/shop/view_shop.htm?spm=a1z10.3-b-s.w5001-22781419908.7.51787247GIhuh0&amp;mytmenu=mdianpu&amp;utkn=g%2Cojsw433wmg5khtpcy3wl3ivv5i1593653850849&amp;user_number_id=2207881844448&amp;scm=1028.1.1.20046&amp;scene=taobao_shop</t>
  </si>
  <si>
    <t>Toilet Paper RENOVA RedLabel Maxi Nude 6rlx5</t>
  </si>
  <si>
    <t>2 x Nude + 1 x White</t>
  </si>
  <si>
    <t>15601028025000</t>
  </si>
  <si>
    <t>55601028025008</t>
  </si>
  <si>
    <t>5601028005401</t>
  </si>
  <si>
    <t>Renova湿巾纸</t>
  </si>
  <si>
    <t>Renova湿巾纸-柠檬味</t>
  </si>
  <si>
    <t>湿巾纸</t>
  </si>
  <si>
    <t>https://renovaglobal.tmall.hk/shop/view_shop.htm?spm=a1z10.3-b-s.w5001-22781419908.7.51787247GIhuh0&amp;mytmenu=mdianpu&amp;utkn=g%2Cojsw433wmg5khtpcy3wl3ivv5i1593653850849&amp;user_number_id=2207881844448&amp;scm=1028.1.1.20035&amp;scene=taobao_shop</t>
  </si>
  <si>
    <t>190 x 135</t>
  </si>
  <si>
    <t>066 x 056 x 092</t>
  </si>
  <si>
    <t>291 x 143 x 197</t>
  </si>
  <si>
    <t>Refreshing Lemon wipes RENOVA 20x20</t>
  </si>
  <si>
    <t>WIPES</t>
  </si>
  <si>
    <t>REFRESHING WIPES</t>
  </si>
  <si>
    <t>15601028005408</t>
  </si>
  <si>
    <t>2,284</t>
  </si>
  <si>
    <t>55601028005406</t>
  </si>
  <si>
    <t>WP</t>
  </si>
  <si>
    <t>5601028001120</t>
  </si>
  <si>
    <t>Renova湿巾纸-薰衣草味</t>
  </si>
  <si>
    <t>https://renovaglobal.tmall.hk/shop/view_shop.htm?spm=a1z10.3-b-s.w5001-22781419908.7.51787247GIhuh0&amp;mytmenu=mdianpu&amp;utkn=g%2Cojsw433wmg5khtpcy3wl3ivv5i1593653850849&amp;user_number_id=2207881844448&amp;scm=1028.1.1.20036&amp;scene=taobao_shop</t>
  </si>
  <si>
    <t>Refreshing Lavander Wipes RENOVA 20x20</t>
  </si>
  <si>
    <t>15601028001127</t>
  </si>
  <si>
    <t>55601028001125</t>
  </si>
  <si>
    <t>品类</t>
  </si>
  <si>
    <t>货值</t>
  </si>
  <si>
    <t>箱数</t>
  </si>
  <si>
    <t>最小售卖单位数</t>
  </si>
  <si>
    <t>黑标卷纸</t>
  </si>
  <si>
    <t>红标卷纸</t>
  </si>
  <si>
    <t>手帕纸</t>
  </si>
  <si>
    <t>湿巾</t>
  </si>
  <si>
    <t>总计</t>
  </si>
  <si>
    <t>行标签</t>
  </si>
  <si>
    <t>求和项:Venda Liquida + Rappel</t>
  </si>
</sst>
</file>

<file path=xl/styles.xml><?xml version="1.0" encoding="utf-8"?>
<styleSheet xmlns="http://schemas.openxmlformats.org/spreadsheetml/2006/main">
  <numFmts count="10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6" formatCode="0.0_ "/>
    <numFmt numFmtId="177" formatCode="0.000"/>
    <numFmt numFmtId="178" formatCode="#,##0.00\ &quot;€&quot;"/>
    <numFmt numFmtId="179" formatCode="0.00_ "/>
    <numFmt numFmtId="180" formatCode="_-* #,##0.00\ [$€-816]_-;\-* #,##0.00\ [$€-816]_-;_-* &quot;-&quot;??\ [$€-816]_-;_-@_-"/>
    <numFmt numFmtId="7" formatCode="&quot;￥&quot;#,##0.00;&quot;￥&quot;\-#,##0.00"/>
  </numFmts>
  <fonts count="31">
    <font>
      <sz val="11"/>
      <color theme="1"/>
      <name val="等线"/>
      <charset val="134"/>
      <scheme val="minor"/>
    </font>
    <font>
      <sz val="10"/>
      <color theme="1"/>
      <name val="等线"/>
      <charset val="134"/>
      <scheme val="minor"/>
    </font>
    <font>
      <b/>
      <sz val="11"/>
      <color theme="1"/>
      <name val="Arial"/>
      <charset val="134"/>
    </font>
    <font>
      <sz val="11"/>
      <color theme="1"/>
      <name val="Arial"/>
      <charset val="134"/>
    </font>
    <font>
      <b/>
      <sz val="11"/>
      <color theme="1"/>
      <name val="微软雅黑"/>
      <charset val="134"/>
    </font>
    <font>
      <b/>
      <sz val="11"/>
      <name val="微软雅黑"/>
      <charset val="134"/>
    </font>
    <font>
      <sz val="11"/>
      <color theme="1"/>
      <name val="微软雅黑"/>
      <charset val="134"/>
    </font>
    <font>
      <sz val="11"/>
      <name val="微软雅黑"/>
      <charset val="134"/>
    </font>
    <font>
      <sz val="9"/>
      <name val="Arial"/>
      <charset val="134"/>
    </font>
    <font>
      <sz val="12"/>
      <color theme="1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9"/>
      <name val="Arial"/>
      <charset val="134"/>
    </font>
    <font>
      <i/>
      <sz val="11"/>
      <color rgb="FF7F7F7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8"/>
      <name val="Arial"/>
      <charset val="134"/>
    </font>
    <font>
      <u/>
      <sz val="11"/>
      <color rgb="FF80008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9C6500"/>
      <name val="等线"/>
      <charset val="0"/>
      <scheme val="minor"/>
    </font>
  </fonts>
  <fills count="44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indexed="60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indexed="40"/>
        <bgColor indexed="64"/>
      </patternFill>
    </fill>
  </fills>
  <borders count="2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double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double">
        <color auto="1"/>
      </top>
      <bottom/>
      <diagonal/>
    </border>
    <border>
      <left style="thin">
        <color auto="1"/>
      </left>
      <right style="thin">
        <color auto="1"/>
      </right>
      <top/>
      <bottom style="dotted">
        <color auto="1"/>
      </bottom>
      <diagonal/>
    </border>
    <border>
      <left style="thin">
        <color auto="1"/>
      </left>
      <right style="thin">
        <color auto="1"/>
      </right>
      <top style="dotted">
        <color auto="1"/>
      </top>
      <bottom/>
      <diagonal/>
    </border>
    <border>
      <left style="thin">
        <color auto="1"/>
      </left>
      <right style="thin">
        <color auto="1"/>
      </right>
      <top style="dotted">
        <color auto="1"/>
      </top>
      <bottom style="dotted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 style="dotted">
        <color auto="1"/>
      </top>
      <bottom style="dotted">
        <color auto="1"/>
      </bottom>
      <diagonal/>
    </border>
    <border>
      <left style="thin">
        <color auto="1"/>
      </left>
      <right style="dotted">
        <color auto="1"/>
      </right>
      <top style="dotted">
        <color auto="1"/>
      </top>
      <bottom/>
      <diagonal/>
    </border>
    <border>
      <left/>
      <right style="thin">
        <color auto="1"/>
      </right>
      <top style="dotted">
        <color auto="1"/>
      </top>
      <bottom/>
      <diagonal/>
    </border>
    <border>
      <left/>
      <right style="thin">
        <color auto="1"/>
      </right>
      <top style="double">
        <color auto="1"/>
      </top>
      <bottom/>
      <diagonal/>
    </border>
    <border>
      <left/>
      <right/>
      <top style="double">
        <color auto="1"/>
      </top>
      <bottom/>
      <diagonal/>
    </border>
    <border>
      <left/>
      <right style="thin">
        <color auto="1"/>
      </right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 style="thin">
        <color indexed="18"/>
      </left>
      <right style="thin">
        <color indexed="18"/>
      </right>
      <top style="thin">
        <color indexed="18"/>
      </top>
      <bottom style="thin">
        <color indexed="18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61">
    <xf numFmtId="0" fontId="0" fillId="0" borderId="0"/>
    <xf numFmtId="42" fontId="9" fillId="0" borderId="0" applyFont="0" applyFill="0" applyBorder="0" applyAlignment="0" applyProtection="0">
      <alignment vertical="center"/>
    </xf>
    <xf numFmtId="0" fontId="11" fillId="12" borderId="0" applyNumberFormat="0" applyBorder="0" applyAlignment="0" applyProtection="0">
      <alignment vertical="center"/>
    </xf>
    <xf numFmtId="0" fontId="10" fillId="8" borderId="17" applyNumberFormat="0" applyAlignment="0" applyProtection="0">
      <alignment vertical="center"/>
    </xf>
    <xf numFmtId="44" fontId="9" fillId="0" borderId="0" applyFont="0" applyFill="0" applyBorder="0" applyAlignment="0" applyProtection="0">
      <alignment vertical="center"/>
    </xf>
    <xf numFmtId="41" fontId="9" fillId="0" borderId="0" applyFont="0" applyFill="0" applyBorder="0" applyAlignment="0" applyProtection="0">
      <alignment vertical="center"/>
    </xf>
    <xf numFmtId="0" fontId="11" fillId="15" borderId="0" applyNumberFormat="0" applyBorder="0" applyAlignment="0" applyProtection="0">
      <alignment vertical="center"/>
    </xf>
    <xf numFmtId="0" fontId="16" fillId="1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3" fillId="24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/>
    <xf numFmtId="0" fontId="23" fillId="0" borderId="0" applyNumberFormat="0" applyFill="0" applyBorder="0" applyAlignment="0" applyProtection="0">
      <alignment vertical="center"/>
    </xf>
    <xf numFmtId="0" fontId="9" fillId="26" borderId="20" applyNumberFormat="0" applyFont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3" fillId="29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6" fillId="0" borderId="19" applyNumberFormat="0" applyFill="0" applyAlignment="0" applyProtection="0">
      <alignment vertical="center"/>
    </xf>
    <xf numFmtId="0" fontId="14" fillId="0" borderId="19" applyNumberFormat="0" applyFill="0" applyAlignment="0" applyProtection="0">
      <alignment vertical="center"/>
    </xf>
    <xf numFmtId="0" fontId="13" fillId="31" borderId="0" applyNumberFormat="0" applyBorder="0" applyAlignment="0" applyProtection="0">
      <alignment vertical="center"/>
    </xf>
    <xf numFmtId="0" fontId="12" fillId="0" borderId="18" applyNumberFormat="0" applyFill="0" applyAlignment="0" applyProtection="0">
      <alignment vertical="center"/>
    </xf>
    <xf numFmtId="0" fontId="13" fillId="28" borderId="0" applyNumberFormat="0" applyBorder="0" applyAlignment="0" applyProtection="0">
      <alignment vertical="center"/>
    </xf>
    <xf numFmtId="0" fontId="27" fillId="20" borderId="22" applyNumberFormat="0" applyAlignment="0" applyProtection="0">
      <alignment vertical="center"/>
    </xf>
    <xf numFmtId="4" fontId="19" fillId="23" borderId="16" applyNumberFormat="0" applyProtection="0">
      <alignment vertical="center"/>
    </xf>
    <xf numFmtId="4" fontId="8" fillId="0" borderId="16" applyNumberFormat="0" applyProtection="0">
      <alignment horizontal="right" vertical="center"/>
    </xf>
    <xf numFmtId="0" fontId="17" fillId="20" borderId="17" applyNumberFormat="0" applyAlignment="0" applyProtection="0">
      <alignment vertical="center"/>
    </xf>
    <xf numFmtId="0" fontId="22" fillId="34" borderId="0"/>
    <xf numFmtId="0" fontId="24" fillId="30" borderId="21" applyNumberFormat="0" applyAlignment="0" applyProtection="0">
      <alignment vertical="center"/>
    </xf>
    <xf numFmtId="0" fontId="11" fillId="22" borderId="0" applyNumberFormat="0" applyBorder="0" applyAlignment="0" applyProtection="0">
      <alignment vertical="center"/>
    </xf>
    <xf numFmtId="0" fontId="13" fillId="18" borderId="0" applyNumberFormat="0" applyBorder="0" applyAlignment="0" applyProtection="0">
      <alignment vertical="center"/>
    </xf>
    <xf numFmtId="0" fontId="28" fillId="0" borderId="23" applyNumberFormat="0" applyFill="0" applyAlignment="0" applyProtection="0">
      <alignment vertical="center"/>
    </xf>
    <xf numFmtId="0" fontId="29" fillId="0" borderId="24" applyNumberFormat="0" applyFill="0" applyAlignment="0" applyProtection="0">
      <alignment vertical="center"/>
    </xf>
    <xf numFmtId="0" fontId="15" fillId="17" borderId="0" applyNumberFormat="0" applyBorder="0" applyAlignment="0" applyProtection="0">
      <alignment vertical="center"/>
    </xf>
    <xf numFmtId="0" fontId="22" fillId="35" borderId="16" applyNumberFormat="0" applyProtection="0">
      <alignment horizontal="left" vertical="center" indent="1"/>
    </xf>
    <xf numFmtId="0" fontId="30" fillId="37" borderId="0" applyNumberFormat="0" applyBorder="0" applyAlignment="0" applyProtection="0">
      <alignment vertical="center"/>
    </xf>
    <xf numFmtId="0" fontId="11" fillId="39" borderId="0" applyNumberFormat="0" applyBorder="0" applyAlignment="0" applyProtection="0">
      <alignment vertical="center"/>
    </xf>
    <xf numFmtId="0" fontId="13" fillId="36" borderId="0" applyNumberFormat="0" applyBorder="0" applyAlignment="0" applyProtection="0">
      <alignment vertical="center"/>
    </xf>
    <xf numFmtId="0" fontId="11" fillId="40" borderId="0" applyNumberFormat="0" applyBorder="0" applyAlignment="0" applyProtection="0">
      <alignment vertical="center"/>
    </xf>
    <xf numFmtId="0" fontId="11" fillId="33" borderId="0" applyNumberFormat="0" applyBorder="0" applyAlignment="0" applyProtection="0">
      <alignment vertical="center"/>
    </xf>
    <xf numFmtId="0" fontId="11" fillId="42" borderId="0" applyNumberFormat="0" applyBorder="0" applyAlignment="0" applyProtection="0">
      <alignment vertical="center"/>
    </xf>
    <xf numFmtId="0" fontId="11" fillId="11" borderId="0" applyNumberFormat="0" applyBorder="0" applyAlignment="0" applyProtection="0">
      <alignment vertical="center"/>
    </xf>
    <xf numFmtId="0" fontId="13" fillId="16" borderId="0" applyNumberFormat="0" applyBorder="0" applyAlignment="0" applyProtection="0">
      <alignment vertical="center"/>
    </xf>
    <xf numFmtId="4" fontId="8" fillId="7" borderId="16" applyNumberFormat="0" applyProtection="0">
      <alignment horizontal="left" vertical="center" wrapText="1" indent="1"/>
    </xf>
    <xf numFmtId="4" fontId="19" fillId="23" borderId="16" applyNumberFormat="0" applyProtection="0">
      <alignment horizontal="left" vertical="center" indent="1"/>
    </xf>
    <xf numFmtId="0" fontId="13" fillId="27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0" fontId="0" fillId="0" borderId="0">
      <alignment vertical="center"/>
    </xf>
    <xf numFmtId="0" fontId="11" fillId="21" borderId="0" applyNumberFormat="0" applyBorder="0" applyAlignment="0" applyProtection="0">
      <alignment vertical="center"/>
    </xf>
    <xf numFmtId="0" fontId="13" fillId="14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13" fillId="38" borderId="0" applyNumberFormat="0" applyBorder="0" applyAlignment="0" applyProtection="0">
      <alignment vertical="center"/>
    </xf>
    <xf numFmtId="0" fontId="13" fillId="13" borderId="0" applyNumberFormat="0" applyBorder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3" fillId="41" borderId="0" applyNumberFormat="0" applyBorder="0" applyAlignment="0" applyProtection="0">
      <alignment vertical="center"/>
    </xf>
    <xf numFmtId="4" fontId="8" fillId="7" borderId="16" applyNumberFormat="0" applyProtection="0">
      <alignment horizontal="left" vertical="center" wrapText="1" indent="1"/>
    </xf>
    <xf numFmtId="0" fontId="22" fillId="25" borderId="16" applyNumberFormat="0" applyProtection="0">
      <alignment horizontal="left" vertical="center" indent="1"/>
    </xf>
    <xf numFmtId="4" fontId="22" fillId="43" borderId="16" applyNumberFormat="0" applyProtection="0">
      <alignment horizontal="right" vertical="center"/>
    </xf>
    <xf numFmtId="9" fontId="0" fillId="0" borderId="0" applyFont="0" applyFill="0" applyBorder="0" applyAlignment="0" applyProtection="0">
      <alignment vertical="center"/>
    </xf>
  </cellStyleXfs>
  <cellXfs count="111">
    <xf numFmtId="0" fontId="0" fillId="0" borderId="0" xfId="0"/>
    <xf numFmtId="0" fontId="0" fillId="0" borderId="0" xfId="0" applyAlignment="1">
      <alignment horizontal="left"/>
    </xf>
    <xf numFmtId="0" fontId="0" fillId="0" borderId="0" xfId="0" applyNumberFormat="1"/>
    <xf numFmtId="9" fontId="0" fillId="0" borderId="0" xfId="11" applyFont="1"/>
    <xf numFmtId="0" fontId="1" fillId="2" borderId="1" xfId="0" applyFont="1" applyFill="1" applyBorder="1"/>
    <xf numFmtId="0" fontId="1" fillId="0" borderId="1" xfId="0" applyFont="1" applyBorder="1"/>
    <xf numFmtId="0" fontId="2" fillId="0" borderId="0" xfId="0" applyFont="1" applyAlignment="1">
      <alignment horizontal="center" vertical="center" wrapText="1"/>
    </xf>
    <xf numFmtId="0" fontId="3" fillId="0" borderId="0" xfId="0" applyFont="1" applyAlignment="1">
      <alignment vertical="center"/>
    </xf>
    <xf numFmtId="0" fontId="3" fillId="0" borderId="0" xfId="0" applyFont="1" applyFill="1" applyAlignment="1"/>
    <xf numFmtId="49" fontId="3" fillId="0" borderId="0" xfId="0" applyNumberFormat="1" applyFont="1" applyAlignment="1">
      <alignment horizontal="right"/>
    </xf>
    <xf numFmtId="0" fontId="3" fillId="0" borderId="0" xfId="0" applyFont="1" applyAlignment="1">
      <alignment horizontal="center"/>
    </xf>
    <xf numFmtId="0" fontId="3" fillId="0" borderId="0" xfId="0" applyFont="1"/>
    <xf numFmtId="176" fontId="3" fillId="0" borderId="0" xfId="0" applyNumberFormat="1" applyFont="1"/>
    <xf numFmtId="177" fontId="3" fillId="0" borderId="0" xfId="0" applyNumberFormat="1" applyFont="1" applyAlignment="1">
      <alignment horizontal="right"/>
    </xf>
    <xf numFmtId="3" fontId="3" fillId="0" borderId="0" xfId="0" applyNumberFormat="1" applyFont="1" applyAlignment="1">
      <alignment horizontal="right"/>
    </xf>
    <xf numFmtId="178" fontId="3" fillId="0" borderId="0" xfId="0" applyNumberFormat="1" applyFont="1"/>
    <xf numFmtId="179" fontId="3" fillId="0" borderId="0" xfId="0" applyNumberFormat="1" applyFont="1"/>
    <xf numFmtId="0" fontId="3" fillId="0" borderId="0" xfId="0" applyFont="1" applyFill="1"/>
    <xf numFmtId="0" fontId="4" fillId="0" borderId="2" xfId="0" applyFont="1" applyFill="1" applyBorder="1" applyAlignment="1">
      <alignment horizontal="center" vertical="center" wrapText="1"/>
    </xf>
    <xf numFmtId="49" fontId="5" fillId="0" borderId="2" xfId="0" applyNumberFormat="1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4" fillId="3" borderId="1" xfId="0" applyFont="1" applyFill="1" applyBorder="1" applyAlignment="1" applyProtection="1">
      <alignment horizontal="center" vertical="center"/>
      <protection locked="0"/>
    </xf>
    <xf numFmtId="179" fontId="4" fillId="4" borderId="3" xfId="0" applyNumberFormat="1" applyFont="1" applyFill="1" applyBorder="1" applyAlignment="1">
      <alignment horizontal="center" vertical="center" wrapText="1"/>
    </xf>
    <xf numFmtId="0" fontId="6" fillId="0" borderId="4" xfId="0" applyFont="1" applyFill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179" fontId="6" fillId="0" borderId="3" xfId="0" applyNumberFormat="1" applyFont="1" applyFill="1" applyBorder="1" applyAlignment="1">
      <alignment horizontal="center" vertical="center"/>
    </xf>
    <xf numFmtId="0" fontId="6" fillId="0" borderId="3" xfId="0" applyFont="1" applyFill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5" xfId="0" applyFont="1" applyFill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179" fontId="6" fillId="0" borderId="5" xfId="0" applyNumberFormat="1" applyFont="1" applyFill="1" applyBorder="1" applyAlignment="1">
      <alignment horizontal="center" vertical="center"/>
    </xf>
    <xf numFmtId="179" fontId="6" fillId="0" borderId="6" xfId="0" applyNumberFormat="1" applyFont="1" applyFill="1" applyBorder="1" applyAlignment="1">
      <alignment horizontal="center" vertical="center"/>
    </xf>
    <xf numFmtId="0" fontId="6" fillId="0" borderId="7" xfId="0" applyFont="1" applyFill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179" fontId="6" fillId="0" borderId="7" xfId="0" applyNumberFormat="1" applyFont="1" applyFill="1" applyBorder="1" applyAlignment="1">
      <alignment horizontal="center" vertical="center"/>
    </xf>
    <xf numFmtId="0" fontId="6" fillId="0" borderId="7" xfId="0" applyFont="1" applyBorder="1" applyAlignment="1">
      <alignment horizontal="center" vertical="center" wrapText="1"/>
    </xf>
    <xf numFmtId="0" fontId="6" fillId="0" borderId="6" xfId="0" applyFont="1" applyFill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179" fontId="6" fillId="0" borderId="8" xfId="0" applyNumberFormat="1" applyFont="1" applyFill="1" applyBorder="1" applyAlignment="1">
      <alignment horizontal="center" vertical="center"/>
    </xf>
    <xf numFmtId="0" fontId="6" fillId="0" borderId="0" xfId="0" applyFont="1" applyFill="1" applyAlignment="1">
      <alignment horizontal="center"/>
    </xf>
    <xf numFmtId="0" fontId="6" fillId="0" borderId="9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4" fillId="0" borderId="1" xfId="0" applyFont="1" applyBorder="1" applyAlignment="1" applyProtection="1">
      <alignment horizontal="center" vertical="center" wrapText="1"/>
      <protection locked="0"/>
    </xf>
    <xf numFmtId="179" fontId="6" fillId="0" borderId="10" xfId="0" applyNumberFormat="1" applyFont="1" applyFill="1" applyBorder="1" applyAlignment="1">
      <alignment horizontal="center" vertical="center"/>
    </xf>
    <xf numFmtId="179" fontId="6" fillId="0" borderId="3" xfId="0" applyNumberFormat="1" applyFont="1" applyFill="1" applyBorder="1" applyAlignment="1">
      <alignment horizontal="center" vertical="center" wrapText="1"/>
    </xf>
    <xf numFmtId="179" fontId="6" fillId="0" borderId="5" xfId="0" applyNumberFormat="1" applyFont="1" applyFill="1" applyBorder="1" applyAlignment="1">
      <alignment horizontal="center" vertical="center" wrapText="1"/>
    </xf>
    <xf numFmtId="0" fontId="4" fillId="3" borderId="1" xfId="0" applyFont="1" applyFill="1" applyBorder="1" applyAlignment="1" applyProtection="1">
      <alignment horizontal="center" vertical="center" wrapText="1"/>
      <protection locked="0"/>
    </xf>
    <xf numFmtId="0" fontId="4" fillId="5" borderId="1" xfId="0" applyFont="1" applyFill="1" applyBorder="1" applyAlignment="1" applyProtection="1">
      <alignment horizontal="center" vertical="center"/>
      <protection locked="0"/>
    </xf>
    <xf numFmtId="0" fontId="4" fillId="5" borderId="1" xfId="0" applyFont="1" applyFill="1" applyBorder="1" applyAlignment="1" applyProtection="1">
      <alignment horizontal="center" vertical="center" wrapText="1"/>
      <protection locked="0"/>
    </xf>
    <xf numFmtId="0" fontId="4" fillId="0" borderId="2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177" fontId="5" fillId="0" borderId="2" xfId="0" applyNumberFormat="1" applyFont="1" applyBorder="1" applyAlignment="1">
      <alignment horizontal="center" vertical="center" wrapText="1"/>
    </xf>
    <xf numFmtId="3" fontId="4" fillId="0" borderId="2" xfId="0" applyNumberFormat="1" applyFont="1" applyBorder="1" applyAlignment="1">
      <alignment horizontal="center" vertical="center" wrapText="1"/>
    </xf>
    <xf numFmtId="49" fontId="4" fillId="0" borderId="2" xfId="0" applyNumberFormat="1" applyFont="1" applyBorder="1" applyAlignment="1">
      <alignment horizontal="center" vertical="center" wrapText="1"/>
    </xf>
    <xf numFmtId="178" fontId="4" fillId="0" borderId="2" xfId="0" applyNumberFormat="1" applyFont="1" applyBorder="1" applyAlignment="1">
      <alignment horizontal="center" vertical="center" wrapText="1"/>
    </xf>
    <xf numFmtId="177" fontId="6" fillId="0" borderId="4" xfId="0" applyNumberFormat="1" applyFont="1" applyBorder="1" applyAlignment="1">
      <alignment horizontal="center" vertical="center"/>
    </xf>
    <xf numFmtId="180" fontId="7" fillId="0" borderId="4" xfId="0" applyNumberFormat="1" applyFont="1" applyFill="1" applyBorder="1" applyAlignment="1">
      <alignment horizontal="center" vertical="center"/>
    </xf>
    <xf numFmtId="177" fontId="6" fillId="0" borderId="3" xfId="0" applyNumberFormat="1" applyFont="1" applyBorder="1" applyAlignment="1">
      <alignment horizontal="center" vertical="center"/>
    </xf>
    <xf numFmtId="180" fontId="7" fillId="0" borderId="3" xfId="0" applyNumberFormat="1" applyFont="1" applyFill="1" applyBorder="1" applyAlignment="1">
      <alignment horizontal="center" vertical="center"/>
    </xf>
    <xf numFmtId="177" fontId="6" fillId="0" borderId="5" xfId="0" applyNumberFormat="1" applyFont="1" applyBorder="1" applyAlignment="1">
      <alignment horizontal="center" vertical="center"/>
    </xf>
    <xf numFmtId="180" fontId="7" fillId="0" borderId="5" xfId="0" applyNumberFormat="1" applyFont="1" applyFill="1" applyBorder="1" applyAlignment="1">
      <alignment horizontal="center" vertical="center"/>
    </xf>
    <xf numFmtId="177" fontId="6" fillId="0" borderId="7" xfId="0" applyNumberFormat="1" applyFont="1" applyBorder="1" applyAlignment="1">
      <alignment horizontal="center" vertical="center"/>
    </xf>
    <xf numFmtId="180" fontId="7" fillId="0" borderId="6" xfId="0" applyNumberFormat="1" applyFont="1" applyFill="1" applyBorder="1" applyAlignment="1">
      <alignment horizontal="center" vertical="center"/>
    </xf>
    <xf numFmtId="180" fontId="7" fillId="0" borderId="7" xfId="0" applyNumberFormat="1" applyFont="1" applyFill="1" applyBorder="1" applyAlignment="1">
      <alignment horizontal="center" vertical="center"/>
    </xf>
    <xf numFmtId="177" fontId="6" fillId="0" borderId="6" xfId="0" applyNumberFormat="1" applyFont="1" applyBorder="1" applyAlignment="1">
      <alignment horizontal="center" vertical="center"/>
    </xf>
    <xf numFmtId="177" fontId="6" fillId="0" borderId="7" xfId="0" applyNumberFormat="1" applyFont="1" applyBorder="1" applyAlignment="1">
      <alignment horizontal="center" vertical="center" wrapText="1"/>
    </xf>
    <xf numFmtId="177" fontId="6" fillId="0" borderId="6" xfId="0" applyNumberFormat="1" applyFont="1" applyBorder="1" applyAlignment="1">
      <alignment horizontal="center" vertical="center" wrapText="1"/>
    </xf>
    <xf numFmtId="177" fontId="6" fillId="0" borderId="6" xfId="0" applyNumberFormat="1" applyFont="1" applyFill="1" applyBorder="1" applyAlignment="1">
      <alignment horizontal="center" vertical="center"/>
    </xf>
    <xf numFmtId="180" fontId="7" fillId="0" borderId="11" xfId="0" applyNumberFormat="1" applyFont="1" applyFill="1" applyBorder="1" applyAlignment="1">
      <alignment horizontal="center" vertical="center"/>
    </xf>
    <xf numFmtId="180" fontId="7" fillId="0" borderId="8" xfId="0" applyNumberFormat="1" applyFont="1" applyFill="1" applyBorder="1" applyAlignment="1">
      <alignment horizontal="center" vertical="center"/>
    </xf>
    <xf numFmtId="177" fontId="6" fillId="0" borderId="3" xfId="0" applyNumberFormat="1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4" fillId="6" borderId="0" xfId="0" applyFont="1" applyFill="1" applyAlignment="1">
      <alignment horizontal="center" vertical="center" wrapText="1"/>
    </xf>
    <xf numFmtId="180" fontId="6" fillId="0" borderId="12" xfId="0" applyNumberFormat="1" applyFont="1" applyBorder="1" applyAlignment="1">
      <alignment horizontal="center" vertical="center"/>
    </xf>
    <xf numFmtId="2" fontId="6" fillId="0" borderId="13" xfId="0" applyNumberFormat="1" applyFont="1" applyBorder="1" applyAlignment="1">
      <alignment horizontal="center" vertical="center"/>
    </xf>
    <xf numFmtId="7" fontId="6" fillId="0" borderId="4" xfId="0" applyNumberFormat="1" applyFont="1" applyBorder="1" applyAlignment="1">
      <alignment horizontal="center" vertical="center"/>
    </xf>
    <xf numFmtId="179" fontId="6" fillId="0" borderId="4" xfId="0" applyNumberFormat="1" applyFont="1" applyBorder="1" applyAlignment="1">
      <alignment horizontal="center" vertical="center"/>
    </xf>
    <xf numFmtId="180" fontId="6" fillId="0" borderId="8" xfId="0" applyNumberFormat="1" applyFont="1" applyBorder="1" applyAlignment="1">
      <alignment horizontal="center" vertical="center"/>
    </xf>
    <xf numFmtId="2" fontId="6" fillId="0" borderId="0" xfId="0" applyNumberFormat="1" applyFont="1" applyAlignment="1">
      <alignment horizontal="center" vertical="center"/>
    </xf>
    <xf numFmtId="7" fontId="6" fillId="0" borderId="3" xfId="0" applyNumberFormat="1" applyFont="1" applyBorder="1" applyAlignment="1">
      <alignment horizontal="center" vertical="center"/>
    </xf>
    <xf numFmtId="179" fontId="6" fillId="0" borderId="3" xfId="0" applyNumberFormat="1" applyFont="1" applyBorder="1" applyAlignment="1">
      <alignment horizontal="center" vertical="center"/>
    </xf>
    <xf numFmtId="180" fontId="6" fillId="0" borderId="14" xfId="0" applyNumberFormat="1" applyFont="1" applyBorder="1" applyAlignment="1">
      <alignment horizontal="center" vertical="center"/>
    </xf>
    <xf numFmtId="2" fontId="6" fillId="0" borderId="15" xfId="0" applyNumberFormat="1" applyFont="1" applyBorder="1" applyAlignment="1">
      <alignment horizontal="center" vertical="center"/>
    </xf>
    <xf numFmtId="7" fontId="6" fillId="0" borderId="5" xfId="0" applyNumberFormat="1" applyFont="1" applyBorder="1" applyAlignment="1">
      <alignment horizontal="center" vertical="center"/>
    </xf>
    <xf numFmtId="179" fontId="6" fillId="0" borderId="5" xfId="0" applyNumberFormat="1" applyFont="1" applyBorder="1" applyAlignment="1">
      <alignment horizontal="center" vertical="center"/>
    </xf>
    <xf numFmtId="7" fontId="6" fillId="0" borderId="7" xfId="0" applyNumberFormat="1" applyFont="1" applyBorder="1" applyAlignment="1">
      <alignment horizontal="center" vertical="center"/>
    </xf>
    <xf numFmtId="179" fontId="6" fillId="0" borderId="7" xfId="0" applyNumberFormat="1" applyFont="1" applyBorder="1" applyAlignment="1">
      <alignment horizontal="center" vertical="center"/>
    </xf>
    <xf numFmtId="179" fontId="6" fillId="0" borderId="7" xfId="0" applyNumberFormat="1" applyFont="1" applyBorder="1" applyAlignment="1">
      <alignment horizontal="center" vertical="center" wrapText="1"/>
    </xf>
    <xf numFmtId="7" fontId="6" fillId="0" borderId="6" xfId="0" applyNumberFormat="1" applyFont="1" applyBorder="1" applyAlignment="1">
      <alignment horizontal="center" vertical="center"/>
    </xf>
    <xf numFmtId="179" fontId="6" fillId="0" borderId="6" xfId="0" applyNumberFormat="1" applyFont="1" applyBorder="1" applyAlignment="1">
      <alignment horizontal="center" vertical="center"/>
    </xf>
    <xf numFmtId="7" fontId="6" fillId="0" borderId="7" xfId="0" applyNumberFormat="1" applyFont="1" applyBorder="1" applyAlignment="1">
      <alignment horizontal="center" vertical="center" wrapText="1"/>
    </xf>
    <xf numFmtId="7" fontId="6" fillId="0" borderId="6" xfId="0" applyNumberFormat="1" applyFont="1" applyBorder="1" applyAlignment="1">
      <alignment horizontal="center" vertical="center" wrapText="1"/>
    </xf>
    <xf numFmtId="179" fontId="6" fillId="0" borderId="6" xfId="0" applyNumberFormat="1" applyFont="1" applyBorder="1" applyAlignment="1">
      <alignment horizontal="center" vertical="center" wrapText="1"/>
    </xf>
    <xf numFmtId="0" fontId="4" fillId="0" borderId="0" xfId="0" applyFont="1" applyFill="1" applyAlignment="1">
      <alignment horizontal="center" vertical="center" wrapText="1"/>
    </xf>
    <xf numFmtId="0" fontId="6" fillId="0" borderId="7" xfId="0" applyFont="1" applyFill="1" applyBorder="1" applyAlignment="1">
      <alignment horizontal="center" vertical="center" wrapText="1"/>
    </xf>
    <xf numFmtId="0" fontId="6" fillId="0" borderId="6" xfId="0" applyFont="1" applyFill="1" applyBorder="1" applyAlignment="1">
      <alignment horizontal="center" vertical="center" wrapText="1"/>
    </xf>
    <xf numFmtId="179" fontId="6" fillId="0" borderId="14" xfId="0" applyNumberFormat="1" applyFont="1" applyFill="1" applyBorder="1" applyAlignment="1">
      <alignment horizontal="center" vertical="center"/>
    </xf>
    <xf numFmtId="0" fontId="6" fillId="0" borderId="0" xfId="0" applyFont="1" applyFill="1" applyAlignment="1"/>
    <xf numFmtId="49" fontId="6" fillId="0" borderId="0" xfId="0" applyNumberFormat="1" applyFont="1" applyAlignment="1">
      <alignment horizontal="right"/>
    </xf>
    <xf numFmtId="0" fontId="6" fillId="0" borderId="0" xfId="0" applyFont="1" applyAlignment="1">
      <alignment horizontal="center"/>
    </xf>
    <xf numFmtId="0" fontId="6" fillId="0" borderId="0" xfId="0" applyFont="1"/>
    <xf numFmtId="0" fontId="6" fillId="0" borderId="0" xfId="0" applyFont="1"/>
    <xf numFmtId="176" fontId="6" fillId="0" borderId="0" xfId="0" applyNumberFormat="1" applyFont="1"/>
    <xf numFmtId="177" fontId="6" fillId="0" borderId="5" xfId="0" applyNumberFormat="1" applyFont="1" applyFill="1" applyBorder="1" applyAlignment="1">
      <alignment horizontal="center" vertical="center"/>
    </xf>
    <xf numFmtId="177" fontId="6" fillId="0" borderId="0" xfId="0" applyNumberFormat="1" applyFont="1" applyAlignment="1">
      <alignment horizontal="right"/>
    </xf>
    <xf numFmtId="3" fontId="6" fillId="0" borderId="0" xfId="0" applyNumberFormat="1" applyFont="1" applyAlignment="1">
      <alignment horizontal="right"/>
    </xf>
    <xf numFmtId="178" fontId="6" fillId="0" borderId="0" xfId="0" applyNumberFormat="1" applyFont="1"/>
    <xf numFmtId="179" fontId="6" fillId="0" borderId="0" xfId="0" applyNumberFormat="1" applyFont="1"/>
    <xf numFmtId="0" fontId="6" fillId="0" borderId="0" xfId="0" applyFont="1" applyFill="1"/>
    <xf numFmtId="0" fontId="6" fillId="0" borderId="7" xfId="0" applyFont="1" applyBorder="1" applyAlignment="1" quotePrefix="1">
      <alignment horizontal="center" vertical="center"/>
    </xf>
    <xf numFmtId="179" fontId="6" fillId="0" borderId="7" xfId="0" applyNumberFormat="1" applyFont="1" applyBorder="1" applyAlignment="1" quotePrefix="1">
      <alignment horizontal="center" vertical="center" wrapText="1"/>
    </xf>
    <xf numFmtId="0" fontId="6" fillId="0" borderId="3" xfId="0" applyFont="1" applyBorder="1" applyAlignment="1" quotePrefix="1">
      <alignment horizontal="center" vertical="center"/>
    </xf>
    <xf numFmtId="0" fontId="6" fillId="0" borderId="5" xfId="0" applyFont="1" applyBorder="1" applyAlignment="1" quotePrefix="1">
      <alignment horizontal="center" vertical="center"/>
    </xf>
    <xf numFmtId="0" fontId="6" fillId="0" borderId="7" xfId="0" applyFont="1" applyBorder="1" applyAlignment="1" quotePrefix="1">
      <alignment horizontal="center" vertical="center" wrapText="1"/>
    </xf>
    <xf numFmtId="0" fontId="6" fillId="0" borderId="6" xfId="0" applyFont="1" applyBorder="1" applyAlignment="1" quotePrefix="1">
      <alignment horizontal="center" vertical="center"/>
    </xf>
  </cellXfs>
  <cellStyles count="61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Comma 2" xfId="14"/>
    <cellStyle name="60% - 强调文字颜色 2" xfId="15" builtinId="36"/>
    <cellStyle name="标题 4" xfId="16" builtinId="19"/>
    <cellStyle name="警告文本" xfId="17" builtinId="11"/>
    <cellStyle name="标题" xfId="18" builtinId="15"/>
    <cellStyle name="解释性文本" xfId="19" builtinId="53"/>
    <cellStyle name="标题 1" xfId="20" builtinId="16"/>
    <cellStyle name="标题 2" xfId="21" builtinId="17"/>
    <cellStyle name="60% - 强调文字颜色 1" xfId="22" builtinId="32"/>
    <cellStyle name="标题 3" xfId="23" builtinId="18"/>
    <cellStyle name="60% - 强调文字颜色 4" xfId="24" builtinId="44"/>
    <cellStyle name="输出" xfId="25" builtinId="21"/>
    <cellStyle name="SAPBEXaggData" xfId="26"/>
    <cellStyle name="SAPBEXstdData" xfId="27"/>
    <cellStyle name="计算" xfId="28" builtinId="22"/>
    <cellStyle name="Normal 2 2" xfId="29"/>
    <cellStyle name="检查单元格" xfId="30" builtinId="23"/>
    <cellStyle name="20% - 强调文字颜色 6" xfId="31" builtinId="50"/>
    <cellStyle name="强调文字颜色 2" xfId="32" builtinId="33"/>
    <cellStyle name="链接单元格" xfId="33" builtinId="24"/>
    <cellStyle name="汇总" xfId="34" builtinId="25"/>
    <cellStyle name="好" xfId="35" builtinId="26"/>
    <cellStyle name="SAPBEXHLevel0" xfId="36"/>
    <cellStyle name="适中" xfId="37" builtinId="28"/>
    <cellStyle name="20% - 强调文字颜色 5" xfId="38" builtinId="46"/>
    <cellStyle name="强调文字颜色 1" xfId="39" builtinId="29"/>
    <cellStyle name="20% - 强调文字颜色 1" xfId="40" builtinId="30"/>
    <cellStyle name="40% - 强调文字颜色 1" xfId="41" builtinId="31"/>
    <cellStyle name="20% - 强调文字颜色 2" xfId="42" builtinId="34"/>
    <cellStyle name="40% - 强调文字颜色 2" xfId="43" builtinId="35"/>
    <cellStyle name="强调文字颜色 3" xfId="44" builtinId="37"/>
    <cellStyle name="SAPBEXstdItem" xfId="45"/>
    <cellStyle name="SAPBEXaggItem" xfId="46"/>
    <cellStyle name="强调文字颜色 4" xfId="47" builtinId="41"/>
    <cellStyle name="20% - 强调文字颜色 4" xfId="48" builtinId="42"/>
    <cellStyle name="Normal 2" xfId="49"/>
    <cellStyle name="40% - 强调文字颜色 4" xfId="50" builtinId="43"/>
    <cellStyle name="强调文字颜色 5" xfId="51" builtinId="45"/>
    <cellStyle name="40% - 强调文字颜色 5" xfId="52" builtinId="47"/>
    <cellStyle name="60% - 强调文字颜色 5" xfId="53" builtinId="48"/>
    <cellStyle name="强调文字颜色 6" xfId="54" builtinId="49"/>
    <cellStyle name="40% - 强调文字颜色 6" xfId="55" builtinId="51"/>
    <cellStyle name="60% - 强调文字颜色 6" xfId="56" builtinId="52"/>
    <cellStyle name="SAPBEXchaText" xfId="57"/>
    <cellStyle name="SAPBEXHLevel1" xfId="58"/>
    <cellStyle name="SAPBEXformats" xfId="59"/>
    <cellStyle name="Percent 2" xfId="60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1.xml"/><Relationship Id="rId4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7.png"/><Relationship Id="rId8" Type="http://schemas.openxmlformats.org/officeDocument/2006/relationships/image" Target="../media/image6.png"/><Relationship Id="rId7" Type="http://schemas.openxmlformats.org/officeDocument/2006/relationships/image" Target="../media/image2.tiff"/><Relationship Id="rId63" Type="http://schemas.openxmlformats.org/officeDocument/2006/relationships/image" Target="../media/image22.png"/><Relationship Id="rId62" Type="http://schemas.openxmlformats.org/officeDocument/2006/relationships/image" Target="../media/image21.png"/><Relationship Id="rId61" Type="http://schemas.openxmlformats.org/officeDocument/2006/relationships/image" Target="../media/image20.png"/><Relationship Id="rId60" Type="http://schemas.openxmlformats.org/officeDocument/2006/relationships/image" Target="../media/image19.png"/><Relationship Id="rId6" Type="http://schemas.openxmlformats.org/officeDocument/2006/relationships/image" Target="../media/image5.png"/><Relationship Id="rId59" Type="http://schemas.openxmlformats.org/officeDocument/2006/relationships/image" Target="../media/image18.png"/><Relationship Id="rId58" Type="http://schemas.openxmlformats.org/officeDocument/2006/relationships/image" Target="../media/image41.tiff"/><Relationship Id="rId57" Type="http://schemas.openxmlformats.org/officeDocument/2006/relationships/image" Target="../media/image17.png"/><Relationship Id="rId56" Type="http://schemas.openxmlformats.org/officeDocument/2006/relationships/image" Target="../media/image16.png"/><Relationship Id="rId55" Type="http://schemas.openxmlformats.org/officeDocument/2006/relationships/image" Target="../media/image15.png"/><Relationship Id="rId54" Type="http://schemas.openxmlformats.org/officeDocument/2006/relationships/image" Target="../media/image40.tiff"/><Relationship Id="rId53" Type="http://schemas.openxmlformats.org/officeDocument/2006/relationships/image" Target="../media/image39.tiff"/><Relationship Id="rId52" Type="http://schemas.openxmlformats.org/officeDocument/2006/relationships/image" Target="../media/image14.png"/><Relationship Id="rId51" Type="http://schemas.openxmlformats.org/officeDocument/2006/relationships/image" Target="../media/image38.tiff"/><Relationship Id="rId50" Type="http://schemas.openxmlformats.org/officeDocument/2006/relationships/image" Target="../media/image37.tiff"/><Relationship Id="rId5" Type="http://schemas.openxmlformats.org/officeDocument/2006/relationships/image" Target="../media/image4.png"/><Relationship Id="rId49" Type="http://schemas.openxmlformats.org/officeDocument/2006/relationships/image" Target="../media/image36.tiff"/><Relationship Id="rId48" Type="http://schemas.openxmlformats.org/officeDocument/2006/relationships/image" Target="../media/image35.tiff"/><Relationship Id="rId47" Type="http://schemas.openxmlformats.org/officeDocument/2006/relationships/image" Target="../media/image34.tiff"/><Relationship Id="rId46" Type="http://schemas.openxmlformats.org/officeDocument/2006/relationships/image" Target="../media/image33.tiff"/><Relationship Id="rId45" Type="http://schemas.openxmlformats.org/officeDocument/2006/relationships/image" Target="../media/image32.tiff"/><Relationship Id="rId44" Type="http://schemas.openxmlformats.org/officeDocument/2006/relationships/image" Target="../media/image31.tiff"/><Relationship Id="rId43" Type="http://schemas.openxmlformats.org/officeDocument/2006/relationships/image" Target="../media/image30.tiff"/><Relationship Id="rId42" Type="http://schemas.openxmlformats.org/officeDocument/2006/relationships/image" Target="../media/image29.tiff"/><Relationship Id="rId41" Type="http://schemas.openxmlformats.org/officeDocument/2006/relationships/image" Target="../media/image28.tiff"/><Relationship Id="rId40" Type="http://schemas.openxmlformats.org/officeDocument/2006/relationships/image" Target="../media/image27.tiff"/><Relationship Id="rId4" Type="http://schemas.openxmlformats.org/officeDocument/2006/relationships/image" Target="../media/image3.png"/><Relationship Id="rId39" Type="http://schemas.openxmlformats.org/officeDocument/2006/relationships/image" Target="../media/image26.tiff"/><Relationship Id="rId38" Type="http://schemas.openxmlformats.org/officeDocument/2006/relationships/image" Target="../media/image25.tiff"/><Relationship Id="rId37" Type="http://schemas.openxmlformats.org/officeDocument/2006/relationships/image" Target="../media/image24.tiff"/><Relationship Id="rId36" Type="http://schemas.openxmlformats.org/officeDocument/2006/relationships/image" Target="../media/image23.tiff"/><Relationship Id="rId35" Type="http://schemas.openxmlformats.org/officeDocument/2006/relationships/image" Target="../media/image22.tiff"/><Relationship Id="rId34" Type="http://schemas.openxmlformats.org/officeDocument/2006/relationships/image" Target="../media/image21.tiff"/><Relationship Id="rId33" Type="http://schemas.openxmlformats.org/officeDocument/2006/relationships/image" Target="../media/image20.tiff"/><Relationship Id="rId32" Type="http://schemas.openxmlformats.org/officeDocument/2006/relationships/image" Target="../media/image19.tiff"/><Relationship Id="rId31" Type="http://schemas.openxmlformats.org/officeDocument/2006/relationships/image" Target="../media/image18.tiff"/><Relationship Id="rId30" Type="http://schemas.openxmlformats.org/officeDocument/2006/relationships/image" Target="../media/image17.tiff"/><Relationship Id="rId3" Type="http://schemas.openxmlformats.org/officeDocument/2006/relationships/image" Target="../media/image2.png"/><Relationship Id="rId29" Type="http://schemas.openxmlformats.org/officeDocument/2006/relationships/image" Target="../media/image16.tiff"/><Relationship Id="rId28" Type="http://schemas.openxmlformats.org/officeDocument/2006/relationships/image" Target="../media/image13.jpeg"/><Relationship Id="rId27" Type="http://schemas.openxmlformats.org/officeDocument/2006/relationships/image" Target="../media/image12.jpeg"/><Relationship Id="rId26" Type="http://schemas.openxmlformats.org/officeDocument/2006/relationships/image" Target="../media/image11.jpeg"/><Relationship Id="rId25" Type="http://schemas.openxmlformats.org/officeDocument/2006/relationships/image" Target="../media/image10.jpeg"/><Relationship Id="rId24" Type="http://schemas.openxmlformats.org/officeDocument/2006/relationships/image" Target="../media/image15.tiff"/><Relationship Id="rId23" Type="http://schemas.openxmlformats.org/officeDocument/2006/relationships/image" Target="../media/image14.tiff"/><Relationship Id="rId22" Type="http://schemas.openxmlformats.org/officeDocument/2006/relationships/image" Target="../media/image13.tiff"/><Relationship Id="rId21" Type="http://schemas.openxmlformats.org/officeDocument/2006/relationships/image" Target="../media/image12.tiff"/><Relationship Id="rId20" Type="http://schemas.openxmlformats.org/officeDocument/2006/relationships/image" Target="../media/image11.tiff"/><Relationship Id="rId2" Type="http://schemas.openxmlformats.org/officeDocument/2006/relationships/image" Target="../media/image1.png"/><Relationship Id="rId19" Type="http://schemas.openxmlformats.org/officeDocument/2006/relationships/image" Target="../media/image10.tiff"/><Relationship Id="rId18" Type="http://schemas.openxmlformats.org/officeDocument/2006/relationships/image" Target="../media/image9.tiff"/><Relationship Id="rId17" Type="http://schemas.openxmlformats.org/officeDocument/2006/relationships/image" Target="../media/image8.tiff"/><Relationship Id="rId16" Type="http://schemas.openxmlformats.org/officeDocument/2006/relationships/image" Target="../media/image7.tiff"/><Relationship Id="rId15" Type="http://schemas.openxmlformats.org/officeDocument/2006/relationships/image" Target="../media/image6.tiff"/><Relationship Id="rId14" Type="http://schemas.openxmlformats.org/officeDocument/2006/relationships/image" Target="../media/image5.tiff"/><Relationship Id="rId13" Type="http://schemas.openxmlformats.org/officeDocument/2006/relationships/image" Target="../media/image4.tiff"/><Relationship Id="rId12" Type="http://schemas.openxmlformats.org/officeDocument/2006/relationships/image" Target="../media/image3.tiff"/><Relationship Id="rId11" Type="http://schemas.openxmlformats.org/officeDocument/2006/relationships/image" Target="../media/image9.png"/><Relationship Id="rId10" Type="http://schemas.openxmlformats.org/officeDocument/2006/relationships/image" Target="../media/image8.png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271232</xdr:colOff>
      <xdr:row>25</xdr:row>
      <xdr:rowOff>35479</xdr:rowOff>
    </xdr:from>
    <xdr:ext cx="457152" cy="471929"/>
    <xdr:pic>
      <xdr:nvPicPr>
        <xdr:cNvPr id="2" name="Picture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" y="13877925"/>
          <a:ext cx="457200" cy="472440"/>
        </a:xfrm>
        <a:prstGeom prst="rect">
          <a:avLst/>
        </a:prstGeom>
      </xdr:spPr>
    </xdr:pic>
    <xdr:clientData/>
  </xdr:oneCellAnchor>
  <xdr:oneCellAnchor>
    <xdr:from>
      <xdr:col>0</xdr:col>
      <xdr:colOff>194241</xdr:colOff>
      <xdr:row>7</xdr:row>
      <xdr:rowOff>0</xdr:rowOff>
    </xdr:from>
    <xdr:ext cx="668613" cy="598956"/>
    <xdr:pic>
      <xdr:nvPicPr>
        <xdr:cNvPr id="3" name="Picture 2" descr="Fucsia Toilet Paper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93675" y="4241800"/>
          <a:ext cx="668655" cy="598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191715</xdr:colOff>
      <xdr:row>6</xdr:row>
      <xdr:rowOff>10154</xdr:rowOff>
    </xdr:from>
    <xdr:ext cx="666493" cy="597057"/>
    <xdr:pic>
      <xdr:nvPicPr>
        <xdr:cNvPr id="4" name="Picture 3" descr="Blue Toilet Paper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91135" y="3717925"/>
          <a:ext cx="666750" cy="597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186385</xdr:colOff>
      <xdr:row>3</xdr:row>
      <xdr:rowOff>533400</xdr:rowOff>
    </xdr:from>
    <xdr:ext cx="665820" cy="596452"/>
    <xdr:pic>
      <xdr:nvPicPr>
        <xdr:cNvPr id="5" name="Picture 4" descr="Yellow Toilet Paper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186055" y="2641600"/>
          <a:ext cx="666115" cy="59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163195</xdr:colOff>
      <xdr:row>2</xdr:row>
      <xdr:rowOff>515620</xdr:rowOff>
    </xdr:from>
    <xdr:ext cx="663701" cy="594555"/>
    <xdr:pic>
      <xdr:nvPicPr>
        <xdr:cNvPr id="6" name="Picture 5" descr="Orange Toilet Paper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63195" y="2090420"/>
          <a:ext cx="663575" cy="59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185843</xdr:colOff>
      <xdr:row>1</xdr:row>
      <xdr:rowOff>512811</xdr:rowOff>
    </xdr:from>
    <xdr:ext cx="662076" cy="593099"/>
    <xdr:pic>
      <xdr:nvPicPr>
        <xdr:cNvPr id="7" name="Picture 6" descr="Red Toilet Paper 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85420" y="1553845"/>
          <a:ext cx="662305" cy="593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273050</xdr:colOff>
      <xdr:row>1</xdr:row>
      <xdr:rowOff>29845</xdr:rowOff>
    </xdr:from>
    <xdr:ext cx="488755" cy="488755"/>
    <xdr:pic>
      <xdr:nvPicPr>
        <xdr:cNvPr id="8" name="Picture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3050" y="1071245"/>
          <a:ext cx="488315" cy="488315"/>
        </a:xfrm>
        <a:prstGeom prst="rect">
          <a:avLst/>
        </a:prstGeom>
      </xdr:spPr>
    </xdr:pic>
    <xdr:clientData/>
  </xdr:oneCellAnchor>
  <xdr:oneCellAnchor>
    <xdr:from>
      <xdr:col>0</xdr:col>
      <xdr:colOff>200500</xdr:colOff>
      <xdr:row>5</xdr:row>
      <xdr:rowOff>8339</xdr:rowOff>
    </xdr:from>
    <xdr:ext cx="663134" cy="594047"/>
    <xdr:pic>
      <xdr:nvPicPr>
        <xdr:cNvPr id="9" name="Picture 8" descr="Green Toilet Paper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00025" y="3183255"/>
          <a:ext cx="663575" cy="593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425824</xdr:colOff>
      <xdr:row>13</xdr:row>
      <xdr:rowOff>44825</xdr:rowOff>
    </xdr:from>
    <xdr:ext cx="191235" cy="481852"/>
    <xdr:pic>
      <xdr:nvPicPr>
        <xdr:cNvPr id="10" name="Picture 9"/>
        <xdr:cNvPicPr>
          <a:picLocks noChangeAspect="1"/>
        </xdr:cNvPicPr>
      </xdr:nvPicPr>
      <xdr:blipFill>
        <a:blip r:embed="rId9" cstate="print"/>
        <a:srcRect l="55651" r="33190"/>
        <a:stretch>
          <a:fillRect/>
        </a:stretch>
      </xdr:blipFill>
      <xdr:spPr>
        <a:xfrm>
          <a:off x="425450" y="748665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14</xdr:row>
      <xdr:rowOff>33618</xdr:rowOff>
    </xdr:from>
    <xdr:ext cx="188660" cy="481853"/>
    <xdr:pic>
      <xdr:nvPicPr>
        <xdr:cNvPr id="11" name="Picture 10"/>
        <xdr:cNvPicPr>
          <a:picLocks noChangeAspect="1"/>
        </xdr:cNvPicPr>
      </xdr:nvPicPr>
      <xdr:blipFill>
        <a:blip r:embed="rId9" cstate="print"/>
        <a:srcRect l="66810" r="22181"/>
        <a:stretch>
          <a:fillRect/>
        </a:stretch>
      </xdr:blipFill>
      <xdr:spPr>
        <a:xfrm>
          <a:off x="425450" y="8008620"/>
          <a:ext cx="188595" cy="481965"/>
        </a:xfrm>
        <a:prstGeom prst="rect">
          <a:avLst/>
        </a:prstGeom>
      </xdr:spPr>
    </xdr:pic>
    <xdr:clientData/>
  </xdr:oneCellAnchor>
  <xdr:oneCellAnchor>
    <xdr:from>
      <xdr:col>0</xdr:col>
      <xdr:colOff>437031</xdr:colOff>
      <xdr:row>8</xdr:row>
      <xdr:rowOff>33617</xdr:rowOff>
    </xdr:from>
    <xdr:ext cx="181301" cy="481852"/>
    <xdr:pic>
      <xdr:nvPicPr>
        <xdr:cNvPr id="12" name="Picture 11"/>
        <xdr:cNvPicPr>
          <a:picLocks noChangeAspect="1"/>
        </xdr:cNvPicPr>
      </xdr:nvPicPr>
      <xdr:blipFill>
        <a:blip r:embed="rId9" cstate="print"/>
        <a:srcRect r="89421"/>
        <a:stretch>
          <a:fillRect/>
        </a:stretch>
      </xdr:blipFill>
      <xdr:spPr>
        <a:xfrm>
          <a:off x="436880" y="4808220"/>
          <a:ext cx="18097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9</xdr:row>
      <xdr:rowOff>33619</xdr:rowOff>
    </xdr:from>
    <xdr:ext cx="191235" cy="481852"/>
    <xdr:pic>
      <xdr:nvPicPr>
        <xdr:cNvPr id="13" name="Picture 12"/>
        <xdr:cNvPicPr>
          <a:picLocks noChangeAspect="1"/>
        </xdr:cNvPicPr>
      </xdr:nvPicPr>
      <xdr:blipFill>
        <a:blip r:embed="rId9" cstate="print"/>
        <a:srcRect l="10724" r="78117"/>
        <a:stretch>
          <a:fillRect/>
        </a:stretch>
      </xdr:blipFill>
      <xdr:spPr>
        <a:xfrm>
          <a:off x="425450" y="53416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425824</xdr:colOff>
      <xdr:row>11</xdr:row>
      <xdr:rowOff>33616</xdr:rowOff>
    </xdr:from>
    <xdr:ext cx="191235" cy="481852"/>
    <xdr:pic>
      <xdr:nvPicPr>
        <xdr:cNvPr id="14" name="Picture 13"/>
        <xdr:cNvPicPr>
          <a:picLocks noChangeAspect="1"/>
        </xdr:cNvPicPr>
      </xdr:nvPicPr>
      <xdr:blipFill>
        <a:blip r:embed="rId9" cstate="print"/>
        <a:srcRect l="33188" r="55653"/>
        <a:stretch>
          <a:fillRect/>
        </a:stretch>
      </xdr:blipFill>
      <xdr:spPr>
        <a:xfrm>
          <a:off x="425450" y="64084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425826</xdr:colOff>
      <xdr:row>12</xdr:row>
      <xdr:rowOff>33619</xdr:rowOff>
    </xdr:from>
    <xdr:ext cx="186268" cy="481852"/>
    <xdr:pic>
      <xdr:nvPicPr>
        <xdr:cNvPr id="15" name="Picture 14"/>
        <xdr:cNvPicPr>
          <a:picLocks noChangeAspect="1"/>
        </xdr:cNvPicPr>
      </xdr:nvPicPr>
      <xdr:blipFill>
        <a:blip r:embed="rId9" cstate="print"/>
        <a:srcRect l="44491" r="44640"/>
        <a:stretch>
          <a:fillRect/>
        </a:stretch>
      </xdr:blipFill>
      <xdr:spPr>
        <a:xfrm>
          <a:off x="425450" y="6941820"/>
          <a:ext cx="186055" cy="481965"/>
        </a:xfrm>
        <a:prstGeom prst="rect">
          <a:avLst/>
        </a:prstGeom>
      </xdr:spPr>
    </xdr:pic>
    <xdr:clientData/>
  </xdr:oneCellAnchor>
  <xdr:oneCellAnchor>
    <xdr:from>
      <xdr:col>0</xdr:col>
      <xdr:colOff>425823</xdr:colOff>
      <xdr:row>10</xdr:row>
      <xdr:rowOff>33618</xdr:rowOff>
    </xdr:from>
    <xdr:ext cx="191235" cy="481852"/>
    <xdr:pic>
      <xdr:nvPicPr>
        <xdr:cNvPr id="16" name="Picture 15"/>
        <xdr:cNvPicPr>
          <a:picLocks noChangeAspect="1"/>
        </xdr:cNvPicPr>
      </xdr:nvPicPr>
      <xdr:blipFill>
        <a:blip r:embed="rId9" cstate="print"/>
        <a:srcRect l="21883" r="66958"/>
        <a:stretch>
          <a:fillRect/>
        </a:stretch>
      </xdr:blipFill>
      <xdr:spPr>
        <a:xfrm>
          <a:off x="425450" y="58750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33618</xdr:colOff>
      <xdr:row>15</xdr:row>
      <xdr:rowOff>33618</xdr:rowOff>
    </xdr:from>
    <xdr:ext cx="1015253" cy="476803"/>
    <xdr:pic>
      <xdr:nvPicPr>
        <xdr:cNvPr id="17" name="Picture 16"/>
        <xdr:cNvPicPr>
          <a:picLocks noChangeAspect="1"/>
        </xdr:cNvPicPr>
      </xdr:nvPicPr>
      <xdr:blipFill>
        <a:blip r:embed="rId10" cstate="print"/>
        <a:srcRect l="2727" t="1670" b="11013"/>
        <a:stretch>
          <a:fillRect/>
        </a:stretch>
      </xdr:blipFill>
      <xdr:spPr>
        <a:xfrm>
          <a:off x="33020" y="8542020"/>
          <a:ext cx="1015365" cy="476885"/>
        </a:xfrm>
        <a:prstGeom prst="rect">
          <a:avLst/>
        </a:prstGeom>
      </xdr:spPr>
    </xdr:pic>
    <xdr:clientData/>
  </xdr:oneCellAnchor>
  <xdr:oneCellAnchor>
    <xdr:from>
      <xdr:col>0</xdr:col>
      <xdr:colOff>123266</xdr:colOff>
      <xdr:row>16</xdr:row>
      <xdr:rowOff>22413</xdr:rowOff>
    </xdr:from>
    <xdr:ext cx="811287" cy="493058"/>
    <xdr:pic>
      <xdr:nvPicPr>
        <xdr:cNvPr id="18" name="Picture 17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23190" y="9064625"/>
          <a:ext cx="810895" cy="492760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23</xdr:row>
      <xdr:rowOff>11211</xdr:rowOff>
    </xdr:from>
    <xdr:ext cx="270577" cy="526675"/>
    <xdr:pic>
      <xdr:nvPicPr>
        <xdr:cNvPr id="21" name="Picture 20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8" t="2124" r="24541" b="2778"/>
        <a:stretch>
          <a:fillRect/>
        </a:stretch>
      </xdr:blipFill>
      <xdr:spPr>
        <a:xfrm>
          <a:off x="369570" y="12786995"/>
          <a:ext cx="270510" cy="52705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19</xdr:row>
      <xdr:rowOff>22417</xdr:rowOff>
    </xdr:from>
    <xdr:ext cx="270577" cy="529390"/>
    <xdr:pic>
      <xdr:nvPicPr>
        <xdr:cNvPr id="22" name="Picture 2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4" t="2123" r="24550" b="2288"/>
        <a:stretch>
          <a:fillRect/>
        </a:stretch>
      </xdr:blipFill>
      <xdr:spPr>
        <a:xfrm>
          <a:off x="369570" y="10664825"/>
          <a:ext cx="270510" cy="528955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22</xdr:row>
      <xdr:rowOff>22416</xdr:rowOff>
    </xdr:from>
    <xdr:ext cx="268767" cy="528484"/>
    <xdr:pic>
      <xdr:nvPicPr>
        <xdr:cNvPr id="23" name="Picture 22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5" t="1961" r="24888" b="2614"/>
        <a:stretch>
          <a:fillRect/>
        </a:stretch>
      </xdr:blipFill>
      <xdr:spPr>
        <a:xfrm>
          <a:off x="369570" y="12265025"/>
          <a:ext cx="268605" cy="528320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20</xdr:row>
      <xdr:rowOff>11210</xdr:rowOff>
    </xdr:from>
    <xdr:ext cx="272387" cy="530253"/>
    <xdr:pic>
      <xdr:nvPicPr>
        <xdr:cNvPr id="24" name="Picture 2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124" r="24551" b="2941"/>
        <a:stretch>
          <a:fillRect/>
        </a:stretch>
      </xdr:blipFill>
      <xdr:spPr>
        <a:xfrm>
          <a:off x="369570" y="11186795"/>
          <a:ext cx="272415" cy="53022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21</xdr:row>
      <xdr:rowOff>22418</xdr:rowOff>
    </xdr:from>
    <xdr:ext cx="274197" cy="529391"/>
    <xdr:pic>
      <xdr:nvPicPr>
        <xdr:cNvPr id="25" name="Picture 24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822" t="2353" r="23804" b="2059"/>
        <a:stretch>
          <a:fillRect/>
        </a:stretch>
      </xdr:blipFill>
      <xdr:spPr>
        <a:xfrm>
          <a:off x="369570" y="11731625"/>
          <a:ext cx="274320" cy="52895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17</xdr:row>
      <xdr:rowOff>11206</xdr:rowOff>
    </xdr:from>
    <xdr:ext cx="273292" cy="528485"/>
    <xdr:pic>
      <xdr:nvPicPr>
        <xdr:cNvPr id="26" name="Picture 25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585" t="2124" r="24211" b="2451"/>
        <a:stretch>
          <a:fillRect/>
        </a:stretch>
      </xdr:blipFill>
      <xdr:spPr>
        <a:xfrm>
          <a:off x="369570" y="958659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369795</xdr:colOff>
      <xdr:row>18</xdr:row>
      <xdr:rowOff>11208</xdr:rowOff>
    </xdr:from>
    <xdr:ext cx="273292" cy="528485"/>
    <xdr:pic>
      <xdr:nvPicPr>
        <xdr:cNvPr id="27" name="Picture 26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451" r="24380" b="2124"/>
        <a:stretch>
          <a:fillRect/>
        </a:stretch>
      </xdr:blipFill>
      <xdr:spPr>
        <a:xfrm>
          <a:off x="369570" y="1011999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24</xdr:row>
      <xdr:rowOff>11208</xdr:rowOff>
    </xdr:from>
    <xdr:ext cx="267150" cy="515471"/>
    <xdr:pic>
      <xdr:nvPicPr>
        <xdr:cNvPr id="28" name="Picture 27"/>
        <xdr:cNvPicPr>
          <a:picLocks noChangeAspect="1"/>
        </xdr:cNvPicPr>
      </xdr:nvPicPr>
      <xdr:blipFill>
        <a:blip r:embed="rId19" cstate="print"/>
        <a:srcRect l="24152" t="1976" r="24126" b="1869"/>
        <a:stretch>
          <a:fillRect/>
        </a:stretch>
      </xdr:blipFill>
      <xdr:spPr>
        <a:xfrm>
          <a:off x="369570" y="13320395"/>
          <a:ext cx="267335" cy="515620"/>
        </a:xfrm>
        <a:prstGeom prst="rect">
          <a:avLst/>
        </a:prstGeom>
      </xdr:spPr>
    </xdr:pic>
    <xdr:clientData/>
  </xdr:oneCellAnchor>
  <xdr:oneCellAnchor>
    <xdr:from>
      <xdr:col>0</xdr:col>
      <xdr:colOff>260382</xdr:colOff>
      <xdr:row>29</xdr:row>
      <xdr:rowOff>44827</xdr:rowOff>
    </xdr:from>
    <xdr:ext cx="465165" cy="475351"/>
    <xdr:pic>
      <xdr:nvPicPr>
        <xdr:cNvPr id="30" name="Picture 29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54" t="3907" r="3378" b="4917"/>
        <a:stretch>
          <a:fillRect/>
        </a:stretch>
      </xdr:blipFill>
      <xdr:spPr>
        <a:xfrm>
          <a:off x="260350" y="16021050"/>
          <a:ext cx="464820" cy="475615"/>
        </a:xfrm>
        <a:prstGeom prst="rect">
          <a:avLst/>
        </a:prstGeom>
      </xdr:spPr>
    </xdr:pic>
    <xdr:clientData/>
  </xdr:oneCellAnchor>
  <xdr:oneCellAnchor>
    <xdr:from>
      <xdr:col>0</xdr:col>
      <xdr:colOff>254675</xdr:colOff>
      <xdr:row>27</xdr:row>
      <xdr:rowOff>33619</xdr:rowOff>
    </xdr:from>
    <xdr:ext cx="468560" cy="482673"/>
    <xdr:pic>
      <xdr:nvPicPr>
        <xdr:cNvPr id="31" name="Picture 30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075" r="3309" b="5031"/>
        <a:stretch>
          <a:fillRect/>
        </a:stretch>
      </xdr:blipFill>
      <xdr:spPr>
        <a:xfrm>
          <a:off x="254635" y="14942820"/>
          <a:ext cx="467995" cy="483235"/>
        </a:xfrm>
        <a:prstGeom prst="rect">
          <a:avLst/>
        </a:prstGeom>
      </xdr:spPr>
    </xdr:pic>
    <xdr:clientData/>
  </xdr:oneCellAnchor>
  <xdr:oneCellAnchor>
    <xdr:from>
      <xdr:col>0</xdr:col>
      <xdr:colOff>268976</xdr:colOff>
      <xdr:row>26</xdr:row>
      <xdr:rowOff>33619</xdr:rowOff>
    </xdr:from>
    <xdr:ext cx="459737" cy="470258"/>
    <xdr:pic>
      <xdr:nvPicPr>
        <xdr:cNvPr id="32" name="Picture 31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253" r="3309" b="5209"/>
        <a:stretch>
          <a:fillRect/>
        </a:stretch>
      </xdr:blipFill>
      <xdr:spPr>
        <a:xfrm>
          <a:off x="268605" y="14409420"/>
          <a:ext cx="459740" cy="470535"/>
        </a:xfrm>
        <a:prstGeom prst="rect">
          <a:avLst/>
        </a:prstGeom>
      </xdr:spPr>
    </xdr:pic>
    <xdr:clientData/>
  </xdr:oneCellAnchor>
  <xdr:oneCellAnchor>
    <xdr:from>
      <xdr:col>0</xdr:col>
      <xdr:colOff>265864</xdr:colOff>
      <xdr:row>30</xdr:row>
      <xdr:rowOff>33621</xdr:rowOff>
    </xdr:from>
    <xdr:ext cx="454892" cy="466863"/>
    <xdr:pic>
      <xdr:nvPicPr>
        <xdr:cNvPr id="33" name="Picture 32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8" t="4607" r="4043" b="5563"/>
        <a:stretch>
          <a:fillRect/>
        </a:stretch>
      </xdr:blipFill>
      <xdr:spPr>
        <a:xfrm>
          <a:off x="265430" y="16543020"/>
          <a:ext cx="455295" cy="46736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28</xdr:row>
      <xdr:rowOff>33624</xdr:rowOff>
    </xdr:from>
    <xdr:ext cx="460072" cy="475937"/>
    <xdr:pic>
      <xdr:nvPicPr>
        <xdr:cNvPr id="34" name="Picture 33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99" t="4074" r="3676" b="5564"/>
        <a:stretch>
          <a:fillRect/>
        </a:stretch>
      </xdr:blipFill>
      <xdr:spPr>
        <a:xfrm>
          <a:off x="268605" y="15476220"/>
          <a:ext cx="460375" cy="47625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31</xdr:row>
      <xdr:rowOff>33620</xdr:rowOff>
    </xdr:from>
    <xdr:ext cx="461176" cy="481852"/>
    <xdr:pic>
      <xdr:nvPicPr>
        <xdr:cNvPr id="35" name="Picture 34" descr="http://www.intranet.renova.pt/Produtos/especificaprodutos/Imagens%20de%20Produtos/200085926.jpg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076420"/>
          <a:ext cx="461010" cy="481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268941</xdr:colOff>
      <xdr:row>32</xdr:row>
      <xdr:rowOff>44828</xdr:rowOff>
    </xdr:from>
    <xdr:ext cx="450451" cy="470646"/>
    <xdr:pic>
      <xdr:nvPicPr>
        <xdr:cNvPr id="36" name="Picture 35" descr="http://www.intranet.renova.pt/Produtos/especificaprodutos/Imagens%20de%20Produtos/200085927.jpg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6212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268942</xdr:colOff>
      <xdr:row>33</xdr:row>
      <xdr:rowOff>44827</xdr:rowOff>
    </xdr:from>
    <xdr:ext cx="450453" cy="470647"/>
    <xdr:pic>
      <xdr:nvPicPr>
        <xdr:cNvPr id="37" name="Picture 36" descr="http://www.intranet.renova.pt/Produtos/especificaprodutos/Imagens%20de%20Produtos/200085929.jpg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81546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268939</xdr:colOff>
      <xdr:row>34</xdr:row>
      <xdr:rowOff>44830</xdr:rowOff>
    </xdr:from>
    <xdr:ext cx="450451" cy="470645"/>
    <xdr:pic>
      <xdr:nvPicPr>
        <xdr:cNvPr id="38" name="Picture 37" descr="http://www.intranet.renova.pt/Produtos/especificaprodutos/Imagens%20de%20Produtos/200085928.jpg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86880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249354</xdr:colOff>
      <xdr:row>40</xdr:row>
      <xdr:rowOff>22412</xdr:rowOff>
    </xdr:from>
    <xdr:ext cx="485927" cy="504264"/>
    <xdr:pic>
      <xdr:nvPicPr>
        <xdr:cNvPr id="39" name="Picture 38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920" y="2186622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253322</xdr:colOff>
      <xdr:row>39</xdr:row>
      <xdr:rowOff>24320</xdr:rowOff>
    </xdr:from>
    <xdr:ext cx="485927" cy="504264"/>
    <xdr:pic>
      <xdr:nvPicPr>
        <xdr:cNvPr id="40" name="Picture 3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133473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257242</xdr:colOff>
      <xdr:row>38</xdr:row>
      <xdr:rowOff>26390</xdr:rowOff>
    </xdr:from>
    <xdr:ext cx="485927" cy="504264"/>
    <xdr:pic>
      <xdr:nvPicPr>
        <xdr:cNvPr id="41" name="Picture 40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080323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253276</xdr:colOff>
      <xdr:row>37</xdr:row>
      <xdr:rowOff>19540</xdr:rowOff>
    </xdr:from>
    <xdr:ext cx="485927" cy="504264"/>
    <xdr:pic>
      <xdr:nvPicPr>
        <xdr:cNvPr id="42" name="Picture 41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026285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253977</xdr:colOff>
      <xdr:row>36</xdr:row>
      <xdr:rowOff>18086</xdr:rowOff>
    </xdr:from>
    <xdr:ext cx="485927" cy="504264"/>
    <xdr:pic>
      <xdr:nvPicPr>
        <xdr:cNvPr id="43" name="Picture 42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365" y="1972818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257736</xdr:colOff>
      <xdr:row>35</xdr:row>
      <xdr:rowOff>9954</xdr:rowOff>
    </xdr:from>
    <xdr:ext cx="485927" cy="504264"/>
    <xdr:pic>
      <xdr:nvPicPr>
        <xdr:cNvPr id="44" name="Picture 43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19186525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105335</xdr:colOff>
      <xdr:row>41</xdr:row>
      <xdr:rowOff>494413</xdr:rowOff>
    </xdr:from>
    <xdr:ext cx="791833" cy="593875"/>
    <xdr:pic>
      <xdr:nvPicPr>
        <xdr:cNvPr id="45" name="Picture 44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104775" y="2287143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118990</xdr:colOff>
      <xdr:row>45</xdr:row>
      <xdr:rowOff>506364</xdr:rowOff>
    </xdr:from>
    <xdr:ext cx="778602" cy="583951"/>
    <xdr:pic>
      <xdr:nvPicPr>
        <xdr:cNvPr id="46" name="Picture 45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118745" y="25017095"/>
          <a:ext cx="778510" cy="584200"/>
        </a:xfrm>
        <a:prstGeom prst="rect">
          <a:avLst/>
        </a:prstGeom>
      </xdr:spPr>
    </xdr:pic>
    <xdr:clientData/>
  </xdr:oneCellAnchor>
  <xdr:oneCellAnchor>
    <xdr:from>
      <xdr:col>0</xdr:col>
      <xdr:colOff>131530</xdr:colOff>
      <xdr:row>44</xdr:row>
      <xdr:rowOff>501096</xdr:rowOff>
    </xdr:from>
    <xdr:ext cx="757147" cy="567859"/>
    <xdr:pic>
      <xdr:nvPicPr>
        <xdr:cNvPr id="47" name="Picture 46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131445" y="24478615"/>
          <a:ext cx="756920" cy="567690"/>
        </a:xfrm>
        <a:prstGeom prst="rect">
          <a:avLst/>
        </a:prstGeom>
      </xdr:spPr>
    </xdr:pic>
    <xdr:clientData/>
  </xdr:oneCellAnchor>
  <xdr:oneCellAnchor>
    <xdr:from>
      <xdr:col>0</xdr:col>
      <xdr:colOff>138282</xdr:colOff>
      <xdr:row>43</xdr:row>
      <xdr:rowOff>496154</xdr:rowOff>
    </xdr:from>
    <xdr:ext cx="754666" cy="565999"/>
    <xdr:pic>
      <xdr:nvPicPr>
        <xdr:cNvPr id="48" name="Picture 47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37795" y="23940135"/>
          <a:ext cx="755015" cy="565785"/>
        </a:xfrm>
        <a:prstGeom prst="rect">
          <a:avLst/>
        </a:prstGeom>
      </xdr:spPr>
    </xdr:pic>
    <xdr:clientData/>
  </xdr:oneCellAnchor>
  <xdr:oneCellAnchor>
    <xdr:from>
      <xdr:col>0</xdr:col>
      <xdr:colOff>117113</xdr:colOff>
      <xdr:row>42</xdr:row>
      <xdr:rowOff>493082</xdr:rowOff>
    </xdr:from>
    <xdr:ext cx="795315" cy="596486"/>
    <xdr:pic>
      <xdr:nvPicPr>
        <xdr:cNvPr id="49" name="Picture 48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16840" y="23403560"/>
          <a:ext cx="795020" cy="596265"/>
        </a:xfrm>
        <a:prstGeom prst="rect">
          <a:avLst/>
        </a:prstGeom>
      </xdr:spPr>
    </xdr:pic>
    <xdr:clientData/>
  </xdr:oneCellAnchor>
  <xdr:oneCellAnchor>
    <xdr:from>
      <xdr:col>0</xdr:col>
      <xdr:colOff>110522</xdr:colOff>
      <xdr:row>46</xdr:row>
      <xdr:rowOff>493762</xdr:rowOff>
    </xdr:from>
    <xdr:ext cx="790945" cy="593209"/>
    <xdr:pic>
      <xdr:nvPicPr>
        <xdr:cNvPr id="50" name="Picture 49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" y="25537795"/>
          <a:ext cx="790575" cy="593090"/>
        </a:xfrm>
        <a:prstGeom prst="rect">
          <a:avLst/>
        </a:prstGeom>
      </xdr:spPr>
    </xdr:pic>
    <xdr:clientData/>
  </xdr:oneCellAnchor>
  <xdr:oneCellAnchor>
    <xdr:from>
      <xdr:col>0</xdr:col>
      <xdr:colOff>123303</xdr:colOff>
      <xdr:row>41</xdr:row>
      <xdr:rowOff>0</xdr:rowOff>
    </xdr:from>
    <xdr:ext cx="791882" cy="593912"/>
    <xdr:pic>
      <xdr:nvPicPr>
        <xdr:cNvPr id="51" name="Picture 50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190" y="2237740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145415</xdr:colOff>
      <xdr:row>48</xdr:row>
      <xdr:rowOff>43815</xdr:rowOff>
    </xdr:from>
    <xdr:ext cx="761999" cy="476402"/>
    <xdr:pic>
      <xdr:nvPicPr>
        <xdr:cNvPr id="52" name="Picture 51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145415" y="26155015"/>
          <a:ext cx="761365" cy="47625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55</xdr:row>
      <xdr:rowOff>11210</xdr:rowOff>
    </xdr:from>
    <xdr:ext cx="784411" cy="534341"/>
    <xdr:pic>
      <xdr:nvPicPr>
        <xdr:cNvPr id="53" name="Picture 52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8557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52</xdr:row>
      <xdr:rowOff>11208</xdr:rowOff>
    </xdr:from>
    <xdr:ext cx="784411" cy="534341"/>
    <xdr:pic>
      <xdr:nvPicPr>
        <xdr:cNvPr id="54" name="Picture 53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82555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54</xdr:row>
      <xdr:rowOff>11210</xdr:rowOff>
    </xdr:from>
    <xdr:ext cx="784411" cy="534341"/>
    <xdr:pic>
      <xdr:nvPicPr>
        <xdr:cNvPr id="55" name="Picture 54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3223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51</xdr:row>
      <xdr:rowOff>0</xdr:rowOff>
    </xdr:from>
    <xdr:ext cx="784411" cy="538823"/>
    <xdr:pic>
      <xdr:nvPicPr>
        <xdr:cNvPr id="56" name="Picture 55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771140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50</xdr:row>
      <xdr:rowOff>2</xdr:rowOff>
    </xdr:from>
    <xdr:ext cx="784411" cy="538824"/>
    <xdr:pic>
      <xdr:nvPicPr>
        <xdr:cNvPr id="57" name="Picture 56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717800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129988</xdr:colOff>
      <xdr:row>49</xdr:row>
      <xdr:rowOff>6722</xdr:rowOff>
    </xdr:from>
    <xdr:ext cx="784411" cy="534341"/>
    <xdr:pic>
      <xdr:nvPicPr>
        <xdr:cNvPr id="58" name="Picture 57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" y="26650950"/>
          <a:ext cx="784225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53</xdr:row>
      <xdr:rowOff>11210</xdr:rowOff>
    </xdr:from>
    <xdr:ext cx="784411" cy="534341"/>
    <xdr:pic>
      <xdr:nvPicPr>
        <xdr:cNvPr id="59" name="Picture 58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87889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134473</xdr:colOff>
      <xdr:row>56</xdr:row>
      <xdr:rowOff>67237</xdr:rowOff>
    </xdr:from>
    <xdr:ext cx="739587" cy="392526"/>
    <xdr:pic>
      <xdr:nvPicPr>
        <xdr:cNvPr id="60" name="Picture 59"/>
        <xdr:cNvPicPr>
          <a:picLocks noChangeAspect="1"/>
        </xdr:cNvPicPr>
      </xdr:nvPicPr>
      <xdr:blipFill>
        <a:blip r:embed="rId50" cstate="email"/>
        <a:srcRect t="11743" r="2353" b="12222"/>
        <a:stretch>
          <a:fillRect/>
        </a:stretch>
      </xdr:blipFill>
      <xdr:spPr>
        <a:xfrm>
          <a:off x="133985" y="30445075"/>
          <a:ext cx="739775" cy="393065"/>
        </a:xfrm>
        <a:prstGeom prst="rect">
          <a:avLst/>
        </a:prstGeom>
      </xdr:spPr>
    </xdr:pic>
    <xdr:clientData/>
  </xdr:oneCellAnchor>
  <xdr:oneCellAnchor>
    <xdr:from>
      <xdr:col>0</xdr:col>
      <xdr:colOff>100853</xdr:colOff>
      <xdr:row>57</xdr:row>
      <xdr:rowOff>67236</xdr:rowOff>
    </xdr:from>
    <xdr:ext cx="800034" cy="414618"/>
    <xdr:pic>
      <xdr:nvPicPr>
        <xdr:cNvPr id="61" name="Picture 60"/>
        <xdr:cNvPicPr>
          <a:picLocks noChangeAspect="1"/>
        </xdr:cNvPicPr>
      </xdr:nvPicPr>
      <xdr:blipFill>
        <a:blip r:embed="rId51" cstate="email"/>
        <a:srcRect t="11743" b="12222"/>
        <a:stretch>
          <a:fillRect/>
        </a:stretch>
      </xdr:blipFill>
      <xdr:spPr>
        <a:xfrm>
          <a:off x="100330" y="30978475"/>
          <a:ext cx="800100" cy="414655"/>
        </a:xfrm>
        <a:prstGeom prst="rect">
          <a:avLst/>
        </a:prstGeom>
      </xdr:spPr>
    </xdr:pic>
    <xdr:clientData/>
  </xdr:oneCellAnchor>
  <xdr:oneCellAnchor>
    <xdr:from>
      <xdr:col>0</xdr:col>
      <xdr:colOff>257738</xdr:colOff>
      <xdr:row>58</xdr:row>
      <xdr:rowOff>22413</xdr:rowOff>
    </xdr:from>
    <xdr:ext cx="504476" cy="515471"/>
    <xdr:pic>
      <xdr:nvPicPr>
        <xdr:cNvPr id="62" name="Picture 61" descr="Renova Red Label Pocket Tissues Mix"/>
        <xdr:cNvPicPr>
          <a:picLocks noChangeAspect="1" noChangeArrowheads="1"/>
        </xdr:cNvPicPr>
      </xdr:nvPicPr>
      <xdr:blipFill>
        <a:blip r:embed="rId52" cstate="print"/>
        <a:srcRect l="4400" t="10869" r="5773" b="4523"/>
        <a:stretch>
          <a:fillRect/>
        </a:stretch>
      </xdr:blipFill>
      <xdr:spPr>
        <a:xfrm>
          <a:off x="257175" y="31467425"/>
          <a:ext cx="504825" cy="515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311290</xdr:colOff>
      <xdr:row>66</xdr:row>
      <xdr:rowOff>11208</xdr:rowOff>
    </xdr:from>
    <xdr:ext cx="428299" cy="560686"/>
    <xdr:pic>
      <xdr:nvPicPr>
        <xdr:cNvPr id="65" name="Picture 64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311150" y="35723195"/>
          <a:ext cx="427990" cy="560705"/>
        </a:xfrm>
        <a:prstGeom prst="rect">
          <a:avLst/>
        </a:prstGeom>
      </xdr:spPr>
    </xdr:pic>
    <xdr:clientData/>
  </xdr:oneCellAnchor>
  <xdr:oneCellAnchor>
    <xdr:from>
      <xdr:col>0</xdr:col>
      <xdr:colOff>321228</xdr:colOff>
      <xdr:row>65</xdr:row>
      <xdr:rowOff>13080</xdr:rowOff>
    </xdr:from>
    <xdr:ext cx="394730" cy="557388"/>
    <xdr:pic>
      <xdr:nvPicPr>
        <xdr:cNvPr id="66" name="Picture 65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320675" y="35191700"/>
          <a:ext cx="394970" cy="557530"/>
        </a:xfrm>
        <a:prstGeom prst="rect">
          <a:avLst/>
        </a:prstGeom>
      </xdr:spPr>
    </xdr:pic>
    <xdr:clientData/>
  </xdr:oneCellAnchor>
  <xdr:oneCellAnchor>
    <xdr:from>
      <xdr:col>0</xdr:col>
      <xdr:colOff>325304</xdr:colOff>
      <xdr:row>64</xdr:row>
      <xdr:rowOff>13976</xdr:rowOff>
    </xdr:from>
    <xdr:ext cx="406804" cy="545501"/>
    <xdr:pic>
      <xdr:nvPicPr>
        <xdr:cNvPr id="67" name="Picture 66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325120" y="34659570"/>
          <a:ext cx="406400" cy="545465"/>
        </a:xfrm>
        <a:prstGeom prst="rect">
          <a:avLst/>
        </a:prstGeom>
      </xdr:spPr>
    </xdr:pic>
    <xdr:clientData/>
  </xdr:oneCellAnchor>
  <xdr:oneCellAnchor>
    <xdr:from>
      <xdr:col>0</xdr:col>
      <xdr:colOff>316983</xdr:colOff>
      <xdr:row>63</xdr:row>
      <xdr:rowOff>19377</xdr:rowOff>
    </xdr:from>
    <xdr:ext cx="405849" cy="545502"/>
    <xdr:pic>
      <xdr:nvPicPr>
        <xdr:cNvPr id="68" name="Picture 67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316865" y="34131250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309957</xdr:colOff>
      <xdr:row>62</xdr:row>
      <xdr:rowOff>14642</xdr:rowOff>
    </xdr:from>
    <xdr:ext cx="409387" cy="545502"/>
    <xdr:pic>
      <xdr:nvPicPr>
        <xdr:cNvPr id="69" name="Picture 68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309880" y="33593405"/>
          <a:ext cx="408940" cy="545465"/>
        </a:xfrm>
        <a:prstGeom prst="rect">
          <a:avLst/>
        </a:prstGeom>
      </xdr:spPr>
    </xdr:pic>
    <xdr:clientData/>
  </xdr:oneCellAnchor>
  <xdr:oneCellAnchor>
    <xdr:from>
      <xdr:col>0</xdr:col>
      <xdr:colOff>311972</xdr:colOff>
      <xdr:row>61</xdr:row>
      <xdr:rowOff>8688</xdr:rowOff>
    </xdr:from>
    <xdr:ext cx="406077" cy="545501"/>
    <xdr:pic>
      <xdr:nvPicPr>
        <xdr:cNvPr id="70" name="Picture 69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311785" y="33053655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325998</xdr:colOff>
      <xdr:row>60</xdr:row>
      <xdr:rowOff>2441</xdr:rowOff>
    </xdr:from>
    <xdr:ext cx="392922" cy="557299"/>
    <xdr:pic>
      <xdr:nvPicPr>
        <xdr:cNvPr id="71" name="Picture 70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325755" y="32513905"/>
          <a:ext cx="393065" cy="557530"/>
        </a:xfrm>
        <a:prstGeom prst="rect">
          <a:avLst/>
        </a:prstGeom>
      </xdr:spPr>
    </xdr:pic>
    <xdr:clientData/>
  </xdr:oneCellAnchor>
  <xdr:oneCellAnchor>
    <xdr:from>
      <xdr:col>0</xdr:col>
      <xdr:colOff>310426</xdr:colOff>
      <xdr:row>59</xdr:row>
      <xdr:rowOff>7672</xdr:rowOff>
    </xdr:from>
    <xdr:ext cx="402584" cy="544399"/>
    <xdr:pic>
      <xdr:nvPicPr>
        <xdr:cNvPr id="72" name="Picture 71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309880" y="31986220"/>
          <a:ext cx="402590" cy="544195"/>
        </a:xfrm>
        <a:prstGeom prst="rect">
          <a:avLst/>
        </a:prstGeom>
      </xdr:spPr>
    </xdr:pic>
    <xdr:clientData/>
  </xdr:oneCellAnchor>
  <xdr:oneCellAnchor>
    <xdr:from>
      <xdr:col>0</xdr:col>
      <xdr:colOff>214630</xdr:colOff>
      <xdr:row>67</xdr:row>
      <xdr:rowOff>41910</xdr:rowOff>
    </xdr:from>
    <xdr:ext cx="537883" cy="488640"/>
    <xdr:pic>
      <xdr:nvPicPr>
        <xdr:cNvPr id="109" name="Picture 109" descr="Lemon Scented Wipes"/>
        <xdr:cNvPicPr>
          <a:picLocks noChangeAspect="1" noChangeArrowheads="1"/>
        </xdr:cNvPicPr>
      </xdr:nvPicPr>
      <xdr:blipFill>
        <a:blip r:embed="rId61"/>
        <a:srcRect l="2779" t="10508" r="6137" b="9757"/>
        <a:stretch>
          <a:fillRect/>
        </a:stretch>
      </xdr:blipFill>
      <xdr:spPr>
        <a:xfrm>
          <a:off x="214630" y="36287710"/>
          <a:ext cx="537845" cy="488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190501</xdr:colOff>
      <xdr:row>68</xdr:row>
      <xdr:rowOff>22412</xdr:rowOff>
    </xdr:from>
    <xdr:ext cx="585765" cy="526675"/>
    <xdr:pic>
      <xdr:nvPicPr>
        <xdr:cNvPr id="110" name="Picture 110" descr="Lavender Scented Wipes"/>
        <xdr:cNvPicPr>
          <a:picLocks noChangeAspect="1" noChangeArrowheads="1"/>
        </xdr:cNvPicPr>
      </xdr:nvPicPr>
      <xdr:blipFill>
        <a:blip r:embed="rId62"/>
        <a:srcRect l="2212" t="10854" r="6073" b="9683"/>
        <a:stretch>
          <a:fillRect/>
        </a:stretch>
      </xdr:blipFill>
      <xdr:spPr>
        <a:xfrm>
          <a:off x="190500" y="36801425"/>
          <a:ext cx="585470" cy="526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19</xdr:col>
      <xdr:colOff>144780</xdr:colOff>
      <xdr:row>41</xdr:row>
      <xdr:rowOff>207645</xdr:rowOff>
    </xdr:from>
    <xdr:to>
      <xdr:col>19</xdr:col>
      <xdr:colOff>144780</xdr:colOff>
      <xdr:row>41</xdr:row>
      <xdr:rowOff>208280</xdr:rowOff>
    </xdr:to>
    <xdr:pic>
      <xdr:nvPicPr>
        <xdr:cNvPr id="112" name="图片 111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25911175" y="22585045"/>
          <a:ext cx="0" cy="635"/>
        </a:xfrm>
        <a:prstGeom prst="rect">
          <a:avLst/>
        </a:prstGeom>
      </xdr:spPr>
    </xdr:pic>
    <xdr:clientData/>
  </xdr:twoCellAnchor>
  <xdr:twoCellAnchor editAs="oneCell">
    <xdr:from>
      <xdr:col>19</xdr:col>
      <xdr:colOff>203200</xdr:colOff>
      <xdr:row>41</xdr:row>
      <xdr:rowOff>304800</xdr:rowOff>
    </xdr:from>
    <xdr:to>
      <xdr:col>19</xdr:col>
      <xdr:colOff>203200</xdr:colOff>
      <xdr:row>44</xdr:row>
      <xdr:rowOff>419735</xdr:rowOff>
    </xdr:to>
    <xdr:pic>
      <xdr:nvPicPr>
        <xdr:cNvPr id="113" name="图片 11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25969595" y="22682200"/>
          <a:ext cx="0" cy="171513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Users\dajin\Library\Containers\com.tencent.Foxmail\Data\Library\Foxmail\Profiles\zikai.jin@dahmai.com\Mail\28\31\4073213741200552863.attachment\J:\FOREIGN%20OFFICE\02_Apresenta&#231;&#245;es\Outros%20cat&#225;logos%20ou%20apresenta&#231;&#245;es\Lista%20de%20Pre&#231;os%202019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</sheetNames>
    <sheetDataSet>
      <sheetData sheetId="0" refreshError="1">
        <row r="1">
          <cell r="A1" t="str">
            <v>Code</v>
          </cell>
          <cell r="B1" t="str">
            <v>Cat. Pag.</v>
          </cell>
          <cell r="C1" t="str">
            <v>Range</v>
          </cell>
          <cell r="D1" t="str">
            <v>Code</v>
          </cell>
          <cell r="E1" t="str">
            <v>Name</v>
          </cell>
          <cell r="F1" t="str">
            <v>Price (Pack)</v>
          </cell>
          <cell r="G1" t="str">
            <v>Price per Case or Bag</v>
          </cell>
          <cell r="H1" t="str">
            <v>Packs per Bag/Case</v>
          </cell>
          <cell r="I1" t="str">
            <v>EAN</v>
          </cell>
          <cell r="J1" t="str">
            <v>DUN</v>
          </cell>
          <cell r="K1" t="str">
            <v>Custom Code</v>
          </cell>
        </row>
        <row r="3">
          <cell r="A3">
            <v>200064516</v>
          </cell>
          <cell r="B3">
            <v>3</v>
          </cell>
        </row>
        <row r="3">
          <cell r="D3">
            <v>200064516</v>
          </cell>
          <cell r="E3" t="str">
            <v>Pap.Hig. RENOVA Black 6rl x12</v>
          </cell>
          <cell r="F3">
            <v>4</v>
          </cell>
          <cell r="G3">
            <v>48</v>
          </cell>
          <cell r="H3">
            <v>12</v>
          </cell>
          <cell r="I3" t="str">
            <v>5601028009218</v>
          </cell>
          <cell r="J3" t="str">
            <v>15601028009215</v>
          </cell>
          <cell r="K3" t="str">
            <v>48181010</v>
          </cell>
        </row>
        <row r="4">
          <cell r="A4">
            <v>200065859</v>
          </cell>
        </row>
        <row r="4">
          <cell r="D4">
            <v>200065859</v>
          </cell>
          <cell r="E4" t="str">
            <v>Pap.Hig. RENOVA RED 6rl x12</v>
          </cell>
          <cell r="F4">
            <v>4</v>
          </cell>
          <cell r="G4">
            <v>48</v>
          </cell>
          <cell r="H4">
            <v>12</v>
          </cell>
          <cell r="I4" t="str">
            <v>5601028010108</v>
          </cell>
          <cell r="J4" t="str">
            <v>45601028009216</v>
          </cell>
          <cell r="K4" t="str">
            <v>48181010</v>
          </cell>
        </row>
        <row r="5">
          <cell r="A5">
            <v>200064519</v>
          </cell>
        </row>
        <row r="5">
          <cell r="D5">
            <v>200064519</v>
          </cell>
          <cell r="E5" t="str">
            <v>Pap.Hig. RENOVA Orange 6rl x12</v>
          </cell>
          <cell r="F5">
            <v>4</v>
          </cell>
          <cell r="G5">
            <v>48</v>
          </cell>
          <cell r="H5">
            <v>12</v>
          </cell>
          <cell r="I5" t="str">
            <v>5601028010481</v>
          </cell>
          <cell r="J5" t="str">
            <v>15601028010488</v>
          </cell>
          <cell r="K5" t="str">
            <v>48181010</v>
          </cell>
        </row>
        <row r="6">
          <cell r="A6">
            <v>200054362</v>
          </cell>
        </row>
        <row r="6">
          <cell r="D6">
            <v>200054362</v>
          </cell>
          <cell r="E6" t="str">
            <v>Pap.Hig. RENOVA Yellow 6rl x12</v>
          </cell>
          <cell r="F6">
            <v>4</v>
          </cell>
          <cell r="G6">
            <v>48</v>
          </cell>
          <cell r="H6">
            <v>12</v>
          </cell>
          <cell r="I6" t="str">
            <v>5601028013475</v>
          </cell>
          <cell r="J6" t="str">
            <v>15601028013472</v>
          </cell>
          <cell r="K6" t="str">
            <v>48181010</v>
          </cell>
        </row>
        <row r="7">
          <cell r="A7">
            <v>200064514</v>
          </cell>
        </row>
        <row r="7">
          <cell r="D7">
            <v>200064514</v>
          </cell>
          <cell r="E7" t="str">
            <v>Pap.Hig. RENOVA Green 6rl x12</v>
          </cell>
          <cell r="F7">
            <v>4</v>
          </cell>
          <cell r="G7">
            <v>48</v>
          </cell>
          <cell r="H7">
            <v>12</v>
          </cell>
          <cell r="I7" t="str">
            <v>5601028010900</v>
          </cell>
          <cell r="J7" t="str">
            <v>15601028010907</v>
          </cell>
          <cell r="K7" t="str">
            <v>48181010</v>
          </cell>
        </row>
        <row r="8">
          <cell r="A8">
            <v>200064518</v>
          </cell>
        </row>
        <row r="8">
          <cell r="D8">
            <v>200064518</v>
          </cell>
          <cell r="E8" t="str">
            <v>Pap.Hig. RENOVA Blue 6rl x12</v>
          </cell>
          <cell r="F8">
            <v>4</v>
          </cell>
          <cell r="G8">
            <v>48</v>
          </cell>
          <cell r="H8">
            <v>12</v>
          </cell>
          <cell r="I8" t="str">
            <v>5601028011969</v>
          </cell>
          <cell r="J8" t="str">
            <v>15601028011966</v>
          </cell>
          <cell r="K8" t="str">
            <v>48181010</v>
          </cell>
        </row>
        <row r="9">
          <cell r="A9">
            <v>200064520</v>
          </cell>
        </row>
        <row r="9">
          <cell r="D9">
            <v>200064520</v>
          </cell>
          <cell r="E9" t="str">
            <v>Pap.Hig. RENOVA Purple 6rl x12</v>
          </cell>
          <cell r="F9">
            <v>4</v>
          </cell>
          <cell r="G9">
            <v>48</v>
          </cell>
          <cell r="H9">
            <v>12</v>
          </cell>
          <cell r="I9" t="str">
            <v>5601028015943</v>
          </cell>
          <cell r="J9" t="str">
            <v>15601028015940</v>
          </cell>
          <cell r="K9" t="str">
            <v>48181010</v>
          </cell>
        </row>
        <row r="10">
          <cell r="A10">
            <v>200064517</v>
          </cell>
        </row>
        <row r="10">
          <cell r="D10">
            <v>200064517</v>
          </cell>
          <cell r="E10" t="str">
            <v>Pap.Hig. RENOVA Fucsia 6rl x12</v>
          </cell>
          <cell r="F10">
            <v>4</v>
          </cell>
          <cell r="G10">
            <v>48</v>
          </cell>
          <cell r="H10">
            <v>12</v>
          </cell>
          <cell r="I10" t="str">
            <v>5601028011952</v>
          </cell>
          <cell r="J10" t="str">
            <v>15601028011959</v>
          </cell>
          <cell r="K10" t="str">
            <v>48181010</v>
          </cell>
        </row>
        <row r="11">
          <cell r="A11">
            <v>200066407</v>
          </cell>
          <cell r="B11">
            <v>4</v>
          </cell>
        </row>
        <row r="11">
          <cell r="D11">
            <v>200066407</v>
          </cell>
          <cell r="E11" t="str">
            <v>Pap.Hig. RENOVA Black 3rl x15 Tubo</v>
          </cell>
          <cell r="F11">
            <v>4.5</v>
          </cell>
          <cell r="G11">
            <v>67.5</v>
          </cell>
          <cell r="H11">
            <v>15</v>
          </cell>
          <cell r="I11" t="str">
            <v>5601028010245</v>
          </cell>
          <cell r="J11" t="str">
            <v>15601028010242</v>
          </cell>
          <cell r="K11" t="str">
            <v>48181010</v>
          </cell>
        </row>
        <row r="12">
          <cell r="A12">
            <v>200066411</v>
          </cell>
        </row>
        <row r="12">
          <cell r="D12">
            <v>200066411</v>
          </cell>
          <cell r="E12" t="str">
            <v>Pap.Hig. RENOVA FUCSIA 3rl x15 Tubo</v>
          </cell>
          <cell r="F12">
            <v>4.5</v>
          </cell>
          <cell r="G12">
            <v>67.5</v>
          </cell>
          <cell r="H12">
            <v>15</v>
          </cell>
          <cell r="I12" t="str">
            <v>5601028011976</v>
          </cell>
          <cell r="J12" t="str">
            <v>15601028011973</v>
          </cell>
          <cell r="K12" t="str">
            <v>48181010</v>
          </cell>
        </row>
        <row r="13">
          <cell r="A13">
            <v>200066409</v>
          </cell>
        </row>
        <row r="13">
          <cell r="D13">
            <v>200066409</v>
          </cell>
          <cell r="E13" t="str">
            <v>Pap.Hig. RENOVA RED 3rl x15 Tubo</v>
          </cell>
          <cell r="F13">
            <v>4.5</v>
          </cell>
          <cell r="G13">
            <v>67.5</v>
          </cell>
          <cell r="H13">
            <v>15</v>
          </cell>
          <cell r="I13" t="str">
            <v>5601028010573</v>
          </cell>
          <cell r="J13" t="str">
            <v>15601028010570</v>
          </cell>
          <cell r="K13" t="str">
            <v>48181010</v>
          </cell>
        </row>
        <row r="14">
          <cell r="A14">
            <v>200066410</v>
          </cell>
        </row>
        <row r="14">
          <cell r="D14">
            <v>200066410</v>
          </cell>
          <cell r="E14" t="str">
            <v>Pap.Hig. RENOVA ORANGE 3rl x15 Tubo</v>
          </cell>
          <cell r="F14">
            <v>4.5</v>
          </cell>
          <cell r="G14">
            <v>67.5</v>
          </cell>
          <cell r="H14">
            <v>15</v>
          </cell>
          <cell r="I14" t="str">
            <v>5601028010580</v>
          </cell>
          <cell r="J14" t="str">
            <v>15601028010587</v>
          </cell>
          <cell r="K14" t="str">
            <v>48181010</v>
          </cell>
        </row>
        <row r="15">
          <cell r="A15">
            <v>200066414</v>
          </cell>
        </row>
        <row r="15">
          <cell r="D15">
            <v>200066414</v>
          </cell>
          <cell r="E15" t="str">
            <v>Pap.Hig. RENOVA YELLOW 3rl x15 Tubo</v>
          </cell>
          <cell r="F15">
            <v>4.5</v>
          </cell>
          <cell r="G15">
            <v>67.5</v>
          </cell>
          <cell r="H15">
            <v>15</v>
          </cell>
          <cell r="I15" t="str">
            <v>5601028013604</v>
          </cell>
          <cell r="J15" t="str">
            <v>15601028013601</v>
          </cell>
          <cell r="K15" t="str">
            <v>48181010</v>
          </cell>
        </row>
        <row r="16">
          <cell r="A16">
            <v>200066415</v>
          </cell>
        </row>
        <row r="16">
          <cell r="D16">
            <v>200066415</v>
          </cell>
          <cell r="E16" t="str">
            <v>Pap.Hig. RENOVA GREEN 3rl x15 Tubo</v>
          </cell>
          <cell r="F16">
            <v>4.5</v>
          </cell>
          <cell r="G16">
            <v>67.5</v>
          </cell>
          <cell r="H16">
            <v>15</v>
          </cell>
          <cell r="I16" t="str">
            <v>5601028010634</v>
          </cell>
          <cell r="J16" t="str">
            <v>15601028010631</v>
          </cell>
          <cell r="K16" t="str">
            <v>48181010</v>
          </cell>
        </row>
        <row r="17">
          <cell r="A17">
            <v>200066408</v>
          </cell>
        </row>
        <row r="17">
          <cell r="D17">
            <v>200066408</v>
          </cell>
          <cell r="E17" t="str">
            <v>Pap.Hig. RENOVA BLUE 3rl x15 Tubo</v>
          </cell>
          <cell r="F17">
            <v>4.5</v>
          </cell>
          <cell r="G17">
            <v>67.5</v>
          </cell>
          <cell r="H17">
            <v>15</v>
          </cell>
          <cell r="I17" t="str">
            <v>5601028011983</v>
          </cell>
          <cell r="J17" t="str">
            <v>15601028011980</v>
          </cell>
          <cell r="K17" t="str">
            <v>48181010</v>
          </cell>
        </row>
        <row r="18">
          <cell r="A18">
            <v>200066412</v>
          </cell>
        </row>
        <row r="18">
          <cell r="D18">
            <v>200066412</v>
          </cell>
          <cell r="E18" t="str">
            <v>Pap.Hig. RENOVA Purple 3rl x15 Tubo</v>
          </cell>
          <cell r="F18">
            <v>4.5</v>
          </cell>
          <cell r="G18">
            <v>67.5</v>
          </cell>
          <cell r="H18">
            <v>15</v>
          </cell>
          <cell r="I18" t="str">
            <v>5601028016728</v>
          </cell>
          <cell r="J18" t="str">
            <v>15601028016725</v>
          </cell>
          <cell r="K18" t="str">
            <v>48181010</v>
          </cell>
        </row>
        <row r="19">
          <cell r="A19">
            <v>200066413</v>
          </cell>
        </row>
        <row r="19">
          <cell r="D19">
            <v>200066413</v>
          </cell>
          <cell r="E19" t="str">
            <v>Pap.Hig. RENOVA Brown 3rl x15 Tubo</v>
          </cell>
          <cell r="F19">
            <v>4.5</v>
          </cell>
          <cell r="G19">
            <v>67.5</v>
          </cell>
          <cell r="H19">
            <v>15</v>
          </cell>
          <cell r="I19" t="str">
            <v>5601028016711</v>
          </cell>
          <cell r="J19" t="str">
            <v>15601028016718</v>
          </cell>
          <cell r="K19" t="str">
            <v>48181010</v>
          </cell>
        </row>
        <row r="20">
          <cell r="A20">
            <v>200064198</v>
          </cell>
          <cell r="B20">
            <v>5</v>
          </cell>
        </row>
        <row r="20">
          <cell r="D20">
            <v>200064198</v>
          </cell>
          <cell r="E20" t="str">
            <v>Pap.Hig. RENOVA Black 2rlx18</v>
          </cell>
          <cell r="F20">
            <v>2.5</v>
          </cell>
          <cell r="G20">
            <v>45</v>
          </cell>
          <cell r="H20">
            <v>18</v>
          </cell>
          <cell r="I20" t="str">
            <v>5601028010818</v>
          </cell>
          <cell r="J20" t="str">
            <v>15601028010815</v>
          </cell>
          <cell r="K20" t="str">
            <v>48181010</v>
          </cell>
        </row>
        <row r="21">
          <cell r="A21">
            <v>200064207</v>
          </cell>
        </row>
        <row r="21">
          <cell r="D21">
            <v>200064207</v>
          </cell>
          <cell r="E21" t="str">
            <v>Pap.Hig.RENOVA Fucsia 2rlx18</v>
          </cell>
          <cell r="F21">
            <v>2.5</v>
          </cell>
          <cell r="G21">
            <v>45</v>
          </cell>
          <cell r="H21">
            <v>18</v>
          </cell>
          <cell r="I21" t="str">
            <v>5601028012980</v>
          </cell>
          <cell r="J21" t="str">
            <v>15601028012987</v>
          </cell>
          <cell r="K21" t="str">
            <v>48181010</v>
          </cell>
        </row>
        <row r="22">
          <cell r="A22">
            <v>200064199</v>
          </cell>
        </row>
        <row r="22">
          <cell r="D22">
            <v>200064199</v>
          </cell>
          <cell r="E22" t="str">
            <v>Pap.Hig.RENOVA Red 2rlx18</v>
          </cell>
          <cell r="F22">
            <v>2.5</v>
          </cell>
          <cell r="G22">
            <v>45</v>
          </cell>
          <cell r="H22">
            <v>18</v>
          </cell>
          <cell r="I22" t="str">
            <v>5601028010825</v>
          </cell>
          <cell r="J22" t="str">
            <v>15601028010822</v>
          </cell>
          <cell r="K22" t="str">
            <v>48181010</v>
          </cell>
        </row>
        <row r="23">
          <cell r="A23">
            <v>200064206</v>
          </cell>
        </row>
        <row r="23">
          <cell r="D23">
            <v>200064206</v>
          </cell>
          <cell r="E23" t="str">
            <v>Pap.Hig.RENOVA Blue 2rlx18</v>
          </cell>
          <cell r="F23">
            <v>2.5</v>
          </cell>
          <cell r="G23">
            <v>45</v>
          </cell>
          <cell r="H23">
            <v>18</v>
          </cell>
          <cell r="I23" t="str">
            <v>5601028012973</v>
          </cell>
          <cell r="J23" t="str">
            <v>15601028012970</v>
          </cell>
          <cell r="K23" t="str">
            <v>48181010</v>
          </cell>
        </row>
        <row r="24">
          <cell r="A24">
            <v>200064203</v>
          </cell>
        </row>
        <row r="24">
          <cell r="D24">
            <v>200064203</v>
          </cell>
          <cell r="E24" t="str">
            <v>Pap.Hig.RENOVA Yellow 2rlx18</v>
          </cell>
          <cell r="F24">
            <v>2.5</v>
          </cell>
          <cell r="G24">
            <v>45</v>
          </cell>
          <cell r="H24">
            <v>18</v>
          </cell>
          <cell r="I24" t="str">
            <v>5601028013482</v>
          </cell>
          <cell r="J24" t="str">
            <v>15601028013489</v>
          </cell>
          <cell r="K24" t="str">
            <v>48181010</v>
          </cell>
        </row>
        <row r="25">
          <cell r="A25">
            <v>200064202</v>
          </cell>
        </row>
        <row r="25">
          <cell r="D25">
            <v>200064202</v>
          </cell>
          <cell r="E25" t="str">
            <v>Pap.Hig. RENOVA Green 2rlx18</v>
          </cell>
          <cell r="F25">
            <v>2.5</v>
          </cell>
          <cell r="G25">
            <v>45</v>
          </cell>
          <cell r="H25">
            <v>18</v>
          </cell>
          <cell r="I25" t="str">
            <v>5601028010849</v>
          </cell>
          <cell r="J25" t="str">
            <v>15601028010846</v>
          </cell>
          <cell r="K25" t="str">
            <v>48181010</v>
          </cell>
        </row>
        <row r="26">
          <cell r="A26">
            <v>200064209</v>
          </cell>
        </row>
        <row r="26">
          <cell r="D26">
            <v>200064209</v>
          </cell>
          <cell r="E26" t="str">
            <v>Pap.Hig.RENOVA Purple 2rlx18</v>
          </cell>
          <cell r="F26">
            <v>2.5</v>
          </cell>
          <cell r="G26">
            <v>45</v>
          </cell>
          <cell r="H26">
            <v>18</v>
          </cell>
          <cell r="I26" t="str">
            <v>5601028016438</v>
          </cell>
          <cell r="J26" t="str">
            <v>15601028016435</v>
          </cell>
          <cell r="K26" t="str">
            <v>48181010</v>
          </cell>
        </row>
        <row r="27">
          <cell r="A27">
            <v>200064206</v>
          </cell>
        </row>
        <row r="27">
          <cell r="D27">
            <v>200064206</v>
          </cell>
          <cell r="E27" t="str">
            <v>Pap.Hig.RENOVA Blue 2rlx18</v>
          </cell>
          <cell r="F27">
            <v>2.5</v>
          </cell>
          <cell r="G27">
            <v>45</v>
          </cell>
          <cell r="H27">
            <v>18</v>
          </cell>
          <cell r="I27" t="str">
            <v>5601028012973</v>
          </cell>
          <cell r="J27" t="str">
            <v>15601028012970</v>
          </cell>
          <cell r="K27" t="str">
            <v>48181010</v>
          </cell>
        </row>
        <row r="28">
          <cell r="A28">
            <v>200074666</v>
          </cell>
          <cell r="B28">
            <v>6</v>
          </cell>
        </row>
        <row r="28">
          <cell r="D28">
            <v>200074666</v>
          </cell>
          <cell r="E28" t="str">
            <v>Pap.Hig. Renova N6 Mix 6rlx4</v>
          </cell>
          <cell r="F28">
            <v>3.95</v>
          </cell>
          <cell r="G28">
            <v>15.8</v>
          </cell>
          <cell r="H28">
            <v>4</v>
          </cell>
          <cell r="I28" t="str">
            <v>5601028025331</v>
          </cell>
          <cell r="J28" t="str">
            <v>15601028025338</v>
          </cell>
          <cell r="K28" t="str">
            <v>48181010</v>
          </cell>
        </row>
        <row r="29">
          <cell r="A29">
            <v>200074797</v>
          </cell>
          <cell r="B29">
            <v>7</v>
          </cell>
        </row>
        <row r="29">
          <cell r="D29">
            <v>200074797</v>
          </cell>
          <cell r="E29" t="str">
            <v>Pap.Hig. Renova N1 Mix 1rlx24</v>
          </cell>
          <cell r="F29">
            <v>1.65</v>
          </cell>
          <cell r="G29">
            <v>39.6</v>
          </cell>
          <cell r="H29">
            <v>24</v>
          </cell>
          <cell r="I29" t="str">
            <v>5601028025324</v>
          </cell>
          <cell r="J29" t="str">
            <v>15601028025321</v>
          </cell>
          <cell r="K29" t="str">
            <v>48181010</v>
          </cell>
        </row>
        <row r="30">
          <cell r="A30">
            <v>200073786</v>
          </cell>
          <cell r="B30">
            <v>8</v>
          </cell>
        </row>
        <row r="30">
          <cell r="D30">
            <v>200073786</v>
          </cell>
          <cell r="E30" t="str">
            <v>Pap.Hig. RNV Red Label Maxi 6rlx5 Red</v>
          </cell>
          <cell r="F30">
            <v>3.25</v>
          </cell>
          <cell r="G30">
            <v>16.25</v>
          </cell>
          <cell r="H30">
            <v>5</v>
          </cell>
          <cell r="I30" t="str">
            <v>5601028025058</v>
          </cell>
          <cell r="J30" t="str">
            <v>15601028025055</v>
          </cell>
          <cell r="K30" t="str">
            <v>48181010</v>
          </cell>
        </row>
        <row r="31">
          <cell r="A31">
            <v>200083868</v>
          </cell>
        </row>
        <row r="31">
          <cell r="D31">
            <v>200083868</v>
          </cell>
          <cell r="E31" t="str">
            <v>Pap.Hig. RNV Red Label Maxi 6rlx5 Orange</v>
          </cell>
          <cell r="F31">
            <v>3.25</v>
          </cell>
          <cell r="G31">
            <v>16.25</v>
          </cell>
          <cell r="H31">
            <v>5</v>
          </cell>
          <cell r="I31" t="str">
            <v>5601028027908</v>
          </cell>
          <cell r="J31" t="str">
            <v>15601028027905</v>
          </cell>
          <cell r="K31" t="str">
            <v>48181010</v>
          </cell>
        </row>
        <row r="32">
          <cell r="A32">
            <v>200083867</v>
          </cell>
        </row>
        <row r="32">
          <cell r="D32">
            <v>200083867</v>
          </cell>
          <cell r="E32" t="str">
            <v>Pap.Hig. RNV Red Label Maxi 6rlx5 Yellow</v>
          </cell>
          <cell r="F32">
            <v>3.25</v>
          </cell>
          <cell r="G32">
            <v>16.25</v>
          </cell>
          <cell r="H32">
            <v>5</v>
          </cell>
          <cell r="I32" t="str">
            <v>5601028027915</v>
          </cell>
          <cell r="J32" t="str">
            <v>15601028027912</v>
          </cell>
          <cell r="K32" t="str">
            <v>48181010</v>
          </cell>
        </row>
        <row r="33">
          <cell r="A33">
            <v>200073773</v>
          </cell>
        </row>
        <row r="33">
          <cell r="D33">
            <v>200073773</v>
          </cell>
          <cell r="E33" t="str">
            <v>Pap.Hig. RNV Red Label Maxi 6rlx5 Green</v>
          </cell>
          <cell r="F33">
            <v>3.25</v>
          </cell>
          <cell r="G33">
            <v>16.25</v>
          </cell>
          <cell r="H33">
            <v>5</v>
          </cell>
          <cell r="I33" t="str">
            <v>5601028024983</v>
          </cell>
          <cell r="J33" t="str">
            <v>15601028024980</v>
          </cell>
          <cell r="K33" t="str">
            <v>48181010</v>
          </cell>
        </row>
        <row r="34">
          <cell r="A34">
            <v>200073789</v>
          </cell>
        </row>
        <row r="34">
          <cell r="D34">
            <v>200073789</v>
          </cell>
          <cell r="E34" t="str">
            <v>Pap.Hig. RNV Red Label Maxi 6rlx5 Blue</v>
          </cell>
          <cell r="F34">
            <v>3.25</v>
          </cell>
          <cell r="G34">
            <v>16.25</v>
          </cell>
          <cell r="H34">
            <v>5</v>
          </cell>
          <cell r="I34" t="str">
            <v>5601028024976</v>
          </cell>
          <cell r="J34" t="str">
            <v>15601028024973</v>
          </cell>
          <cell r="K34" t="str">
            <v>48181010</v>
          </cell>
        </row>
        <row r="35">
          <cell r="A35">
            <v>200073785</v>
          </cell>
        </row>
        <row r="35">
          <cell r="D35">
            <v>200073785</v>
          </cell>
          <cell r="E35" t="str">
            <v>Pap.Hig. RNV Red Label Maxi 6rlx5 Fucsia</v>
          </cell>
          <cell r="F35">
            <v>3.25</v>
          </cell>
          <cell r="G35">
            <v>16.25</v>
          </cell>
          <cell r="H35">
            <v>5</v>
          </cell>
          <cell r="I35" t="str">
            <v>5601028025041</v>
          </cell>
          <cell r="J35" t="str">
            <v>15601028025048</v>
          </cell>
          <cell r="K35" t="str">
            <v>48181010</v>
          </cell>
        </row>
        <row r="36">
          <cell r="A36">
            <v>200073788</v>
          </cell>
        </row>
        <row r="36">
          <cell r="D36">
            <v>200073788</v>
          </cell>
          <cell r="E36" t="str">
            <v>Pap.Hig. RNV Red Label Maxi 6rlx5 Rose</v>
          </cell>
          <cell r="F36">
            <v>3.25</v>
          </cell>
          <cell r="G36">
            <v>16.25</v>
          </cell>
          <cell r="H36">
            <v>5</v>
          </cell>
          <cell r="I36" t="str">
            <v>5601028024990</v>
          </cell>
          <cell r="J36" t="str">
            <v>15601028024997</v>
          </cell>
          <cell r="K36" t="str">
            <v>48181010</v>
          </cell>
        </row>
        <row r="37">
          <cell r="A37">
            <v>200073787</v>
          </cell>
        </row>
        <row r="37">
          <cell r="D37">
            <v>200073787</v>
          </cell>
          <cell r="E37" t="str">
            <v>Pap.Hig. RNV Red Label Maxi 6rlx5 Nude</v>
          </cell>
          <cell r="F37">
            <v>3.25</v>
          </cell>
          <cell r="G37">
            <v>16.25</v>
          </cell>
          <cell r="H37">
            <v>5</v>
          </cell>
          <cell r="I37" t="str">
            <v>5601028025003</v>
          </cell>
          <cell r="J37" t="str">
            <v>15601028025000</v>
          </cell>
          <cell r="K37" t="str">
            <v>48181010</v>
          </cell>
        </row>
        <row r="38">
          <cell r="A38">
            <v>200088081</v>
          </cell>
          <cell r="B38">
            <v>9</v>
          </cell>
        </row>
        <row r="38">
          <cell r="D38">
            <v>200088081</v>
          </cell>
          <cell r="E38" t="str">
            <v>Pap.Hig.Renova Ultrafort 4rlx5 br CX</v>
          </cell>
          <cell r="F38">
            <v>1.3</v>
          </cell>
          <cell r="G38">
            <v>6.5</v>
          </cell>
          <cell r="H38">
            <v>5</v>
          </cell>
          <cell r="I38">
            <v>5601028028646</v>
          </cell>
          <cell r="J38">
            <v>25601028028640</v>
          </cell>
          <cell r="K38" t="str">
            <v>48181010</v>
          </cell>
        </row>
        <row r="39">
          <cell r="A39">
            <v>200088082</v>
          </cell>
        </row>
        <row r="39">
          <cell r="D39">
            <v>200088082</v>
          </cell>
          <cell r="E39" t="str">
            <v>Pap.Hig.Renova Hypersoft 4rlx5 br CX</v>
          </cell>
          <cell r="F39">
            <v>1.32</v>
          </cell>
          <cell r="G39">
            <v>6.6</v>
          </cell>
          <cell r="H39">
            <v>5</v>
          </cell>
          <cell r="I39">
            <v>5601028028660</v>
          </cell>
          <cell r="J39">
            <v>25601028028664</v>
          </cell>
          <cell r="K39" t="str">
            <v>48181010</v>
          </cell>
        </row>
        <row r="40">
          <cell r="A40">
            <v>200088083</v>
          </cell>
        </row>
        <row r="40">
          <cell r="D40">
            <v>200088083</v>
          </cell>
          <cell r="E40" t="str">
            <v>Pap.Hig. Renova Balance 4rlx5 br CX</v>
          </cell>
          <cell r="F40">
            <v>1.2</v>
          </cell>
          <cell r="G40">
            <v>6</v>
          </cell>
          <cell r="H40">
            <v>5</v>
          </cell>
          <cell r="I40">
            <v>5601028028653</v>
          </cell>
          <cell r="J40">
            <v>25601028028657</v>
          </cell>
          <cell r="K40" t="str">
            <v>48181010</v>
          </cell>
        </row>
        <row r="41">
          <cell r="A41">
            <v>200088084</v>
          </cell>
        </row>
        <row r="41">
          <cell r="D41">
            <v>200088084</v>
          </cell>
          <cell r="E41" t="str">
            <v>Pap.Hig. Renova Recycled 4rlx5 br CX</v>
          </cell>
          <cell r="F41">
            <v>1</v>
          </cell>
          <cell r="G41">
            <v>5</v>
          </cell>
          <cell r="H41">
            <v>5</v>
          </cell>
          <cell r="I41">
            <v>5601028028677</v>
          </cell>
          <cell r="J41">
            <v>25601028028671</v>
          </cell>
          <cell r="K41" t="str">
            <v>48181010</v>
          </cell>
        </row>
        <row r="42">
          <cell r="A42">
            <v>200077720</v>
          </cell>
          <cell r="B42">
            <v>10</v>
          </cell>
        </row>
        <row r="42">
          <cell r="D42">
            <v>200077720</v>
          </cell>
          <cell r="E42" t="str">
            <v>PAP.HIG. RENOVA 4FLS  Royal 9rlx7 branco</v>
          </cell>
          <cell r="F42">
            <v>1.9</v>
          </cell>
          <cell r="G42">
            <v>13.3</v>
          </cell>
          <cell r="H42">
            <v>7</v>
          </cell>
          <cell r="I42" t="str">
            <v>5601028011761</v>
          </cell>
          <cell r="J42" t="str">
            <v>25601028011765</v>
          </cell>
          <cell r="K42" t="str">
            <v>48181010</v>
          </cell>
        </row>
        <row r="43">
          <cell r="A43">
            <v>200050269</v>
          </cell>
          <cell r="B43">
            <v>11</v>
          </cell>
        </row>
        <row r="43">
          <cell r="D43">
            <v>200050269</v>
          </cell>
          <cell r="E43" t="str">
            <v>Pap.Hig. RENOVA 4FLS DECO 4rlx14 branco</v>
          </cell>
          <cell r="F43">
            <v>0.86</v>
          </cell>
          <cell r="G43">
            <v>12.04</v>
          </cell>
          <cell r="H43">
            <v>14</v>
          </cell>
          <cell r="I43" t="str">
            <v>5601028013192</v>
          </cell>
          <cell r="J43" t="str">
            <v>15601028013199</v>
          </cell>
          <cell r="K43" t="str">
            <v>48181010</v>
          </cell>
        </row>
        <row r="44">
          <cell r="A44">
            <v>200050270</v>
          </cell>
        </row>
        <row r="44">
          <cell r="D44">
            <v>200050270</v>
          </cell>
          <cell r="E44" t="str">
            <v>PAP.HIG. RENOVA 4FLS DECO 9rlx5 branco</v>
          </cell>
          <cell r="F44">
            <v>1.94</v>
          </cell>
          <cell r="G44">
            <v>9.7</v>
          </cell>
          <cell r="H44">
            <v>5</v>
          </cell>
          <cell r="I44" t="str">
            <v>5601028013208</v>
          </cell>
          <cell r="J44" t="str">
            <v>15601028013205</v>
          </cell>
          <cell r="K44" t="str">
            <v>48181010</v>
          </cell>
        </row>
        <row r="45">
          <cell r="A45">
            <v>200043286</v>
          </cell>
        </row>
        <row r="45">
          <cell r="D45">
            <v>200043286</v>
          </cell>
          <cell r="E45" t="str">
            <v>PAP.HIG. RENOVA 4FLS déco 12rlx5 branco</v>
          </cell>
          <cell r="F45">
            <v>2.65</v>
          </cell>
          <cell r="G45">
            <v>13.25</v>
          </cell>
          <cell r="H45">
            <v>5</v>
          </cell>
          <cell r="I45" t="str">
            <v>5601028008778</v>
          </cell>
          <cell r="J45" t="str">
            <v>25601028008772</v>
          </cell>
          <cell r="K45" t="str">
            <v>48181010</v>
          </cell>
        </row>
        <row r="46">
          <cell r="A46">
            <v>200080346</v>
          </cell>
          <cell r="B46">
            <v>12</v>
          </cell>
        </row>
        <row r="46">
          <cell r="D46">
            <v>200080346</v>
          </cell>
          <cell r="E46" t="str">
            <v>PH RENOVA 4FLS GRAND ROYAL 18rls</v>
          </cell>
          <cell r="F46">
            <v>4.42</v>
          </cell>
          <cell r="G46">
            <v>4.42</v>
          </cell>
          <cell r="H46">
            <v>1</v>
          </cell>
          <cell r="I46" t="str">
            <v>5601028027229</v>
          </cell>
        </row>
        <row r="46">
          <cell r="K46" t="str">
            <v>48181010</v>
          </cell>
        </row>
        <row r="47">
          <cell r="A47">
            <v>200075908</v>
          </cell>
        </row>
        <row r="47">
          <cell r="D47">
            <v>200075908</v>
          </cell>
          <cell r="E47" t="str">
            <v>PH RENOVA 4FLS GRAND ROYAL 6rlx5</v>
          </cell>
          <cell r="F47">
            <v>1.52</v>
          </cell>
          <cell r="G47">
            <v>7.6</v>
          </cell>
          <cell r="H47">
            <v>5</v>
          </cell>
          <cell r="I47" t="str">
            <v>5601028025157</v>
          </cell>
          <cell r="J47" t="str">
            <v>15601028025154</v>
          </cell>
          <cell r="K47" t="str">
            <v>48181010</v>
          </cell>
        </row>
        <row r="48">
          <cell r="A48">
            <v>200043285</v>
          </cell>
          <cell r="B48">
            <v>13</v>
          </cell>
        </row>
        <row r="48">
          <cell r="D48">
            <v>200043285</v>
          </cell>
          <cell r="E48" t="str">
            <v>PAP.HIG. RENOVA 4FLS 12RLx5 CREME</v>
          </cell>
          <cell r="F48">
            <v>2.65</v>
          </cell>
          <cell r="G48">
            <v>13.25</v>
          </cell>
          <cell r="H48">
            <v>5</v>
          </cell>
          <cell r="I48" t="str">
            <v>5601028005876</v>
          </cell>
          <cell r="J48" t="str">
            <v>25601028005870</v>
          </cell>
          <cell r="K48" t="str">
            <v>48181010</v>
          </cell>
        </row>
        <row r="49">
          <cell r="A49">
            <v>200076151</v>
          </cell>
        </row>
        <row r="49">
          <cell r="D49">
            <v>200076151</v>
          </cell>
          <cell r="E49" t="str">
            <v>PAP.HIG. RENOVA 4FLS 18RL CREME</v>
          </cell>
          <cell r="F49">
            <v>3.67</v>
          </cell>
          <cell r="G49">
            <v>3.67</v>
          </cell>
          <cell r="H49">
            <v>1</v>
          </cell>
          <cell r="I49" t="str">
            <v>5601028026062</v>
          </cell>
        </row>
        <row r="49">
          <cell r="K49" t="str">
            <v>48181010</v>
          </cell>
        </row>
        <row r="50">
          <cell r="A50">
            <v>200073144</v>
          </cell>
          <cell r="B50">
            <v>14</v>
          </cell>
        </row>
        <row r="50">
          <cell r="D50">
            <v>200073144</v>
          </cell>
          <cell r="E50" t="str">
            <v>PH RENOVA SkinCare Purissimo 12rlsx5br</v>
          </cell>
          <cell r="F50">
            <v>2.5</v>
          </cell>
          <cell r="G50">
            <v>12.5</v>
          </cell>
          <cell r="H50">
            <v>5</v>
          </cell>
          <cell r="I50" t="str">
            <v>5601028024716</v>
          </cell>
          <cell r="J50" t="str">
            <v>15601028024713</v>
          </cell>
          <cell r="K50" t="str">
            <v>48181010</v>
          </cell>
        </row>
        <row r="51">
          <cell r="A51">
            <v>200075652</v>
          </cell>
        </row>
        <row r="51">
          <cell r="D51">
            <v>200075652</v>
          </cell>
          <cell r="E51" t="str">
            <v>PH RENOVA SkinCare Purissimo 6rlsx10br</v>
          </cell>
          <cell r="F51">
            <v>1.25</v>
          </cell>
          <cell r="G51">
            <v>12.5</v>
          </cell>
          <cell r="H51">
            <v>10</v>
          </cell>
          <cell r="I51" t="str">
            <v>5601028025799</v>
          </cell>
          <cell r="J51" t="str">
            <v>15601028025796</v>
          </cell>
          <cell r="K51" t="str">
            <v>48181010</v>
          </cell>
        </row>
        <row r="52">
          <cell r="A52">
            <v>200073920</v>
          </cell>
        </row>
        <row r="52">
          <cell r="D52">
            <v>200073920</v>
          </cell>
          <cell r="E52" t="str">
            <v>PH RENOVA SkinCare Purissimo 24rls br</v>
          </cell>
          <cell r="F52">
            <v>4.95</v>
          </cell>
          <cell r="G52">
            <v>4.95</v>
          </cell>
          <cell r="H52">
            <v>1</v>
          </cell>
          <cell r="I52" t="str">
            <v>5601028024945</v>
          </cell>
        </row>
        <row r="52">
          <cell r="K52" t="str">
            <v>48181010</v>
          </cell>
        </row>
        <row r="53">
          <cell r="A53">
            <v>200075651</v>
          </cell>
          <cell r="B53">
            <v>15</v>
          </cell>
        </row>
        <row r="53">
          <cell r="D53">
            <v>200075651</v>
          </cell>
          <cell r="E53" t="str">
            <v>PH RENOVA SkinCare Plus 6rlsx10 deco</v>
          </cell>
          <cell r="F53">
            <v>1.25</v>
          </cell>
          <cell r="G53">
            <v>12.5</v>
          </cell>
          <cell r="H53">
            <v>10</v>
          </cell>
          <cell r="I53" t="str">
            <v>5601028025782</v>
          </cell>
          <cell r="J53" t="str">
            <v>15601028025789</v>
          </cell>
          <cell r="K53" t="str">
            <v>48181010</v>
          </cell>
        </row>
        <row r="54">
          <cell r="A54">
            <v>200076352</v>
          </cell>
        </row>
        <row r="54">
          <cell r="D54">
            <v>200076352</v>
          </cell>
          <cell r="E54" t="str">
            <v>PH RENOVA SkinCare Plus 12rlsx5 deco</v>
          </cell>
          <cell r="F54">
            <v>2.5</v>
          </cell>
          <cell r="G54">
            <v>12.5</v>
          </cell>
          <cell r="H54">
            <v>5</v>
          </cell>
          <cell r="I54" t="str">
            <v>5601028026130</v>
          </cell>
          <cell r="J54" t="str">
            <v>15601028026137</v>
          </cell>
          <cell r="K54" t="str">
            <v>48181010</v>
          </cell>
        </row>
        <row r="55">
          <cell r="A55">
            <v>200078319</v>
          </cell>
        </row>
        <row r="55">
          <cell r="D55">
            <v>200078319</v>
          </cell>
          <cell r="E55" t="str">
            <v>PH RENOVA SkinCare Plus 24rlsx3 deco</v>
          </cell>
          <cell r="F55">
            <v>5.4</v>
          </cell>
          <cell r="G55">
            <v>16.2</v>
          </cell>
          <cell r="H55">
            <v>3</v>
          </cell>
          <cell r="I55" t="str">
            <v>5601028026772</v>
          </cell>
          <cell r="J55" t="str">
            <v>15601028026779</v>
          </cell>
          <cell r="K55" t="str">
            <v>48181010</v>
          </cell>
        </row>
        <row r="56">
          <cell r="A56">
            <v>200046151</v>
          </cell>
          <cell r="B56">
            <v>16</v>
          </cell>
        </row>
        <row r="56">
          <cell r="D56">
            <v>200046151</v>
          </cell>
          <cell r="E56" t="str">
            <v>Pap.Hig.RENOVA extra XXL 6rlsx5 br</v>
          </cell>
          <cell r="F56">
            <v>1.55</v>
          </cell>
          <cell r="G56">
            <v>7.75</v>
          </cell>
          <cell r="H56">
            <v>5</v>
          </cell>
          <cell r="I56" t="str">
            <v>5601028012164</v>
          </cell>
          <cell r="J56" t="str">
            <v>25601028012168</v>
          </cell>
          <cell r="K56" t="str">
            <v>48181010</v>
          </cell>
        </row>
        <row r="57">
          <cell r="A57">
            <v>200050323</v>
          </cell>
        </row>
        <row r="57">
          <cell r="D57">
            <v>200050323</v>
          </cell>
          <cell r="E57" t="str">
            <v>Pap.Hig.RENOVA extra XXL 18rls</v>
          </cell>
          <cell r="F57">
            <v>4.59</v>
          </cell>
          <cell r="G57">
            <v>4.59</v>
          </cell>
          <cell r="H57">
            <v>1</v>
          </cell>
          <cell r="I57" t="str">
            <v>5601028013291</v>
          </cell>
        </row>
        <row r="57">
          <cell r="K57" t="str">
            <v>48181010</v>
          </cell>
        </row>
        <row r="58">
          <cell r="A58">
            <v>200050322</v>
          </cell>
        </row>
        <row r="58">
          <cell r="D58">
            <v>200050322</v>
          </cell>
          <cell r="E58" t="str">
            <v>Pap.Hig.RENOVA extra XXL 24rls</v>
          </cell>
          <cell r="F58">
            <v>6.15</v>
          </cell>
          <cell r="G58">
            <v>6.15</v>
          </cell>
          <cell r="H58">
            <v>1</v>
          </cell>
          <cell r="I58" t="str">
            <v>5601028013307</v>
          </cell>
        </row>
        <row r="58">
          <cell r="K58" t="str">
            <v>48181010</v>
          </cell>
        </row>
        <row r="59">
          <cell r="A59">
            <v>200072795</v>
          </cell>
          <cell r="B59">
            <v>17</v>
          </cell>
        </row>
        <row r="59">
          <cell r="D59">
            <v>200072795</v>
          </cell>
          <cell r="E59" t="str">
            <v>Pap.Hig RENOVA SUPER Duplo 9rlx5 Branco</v>
          </cell>
          <cell r="F59">
            <v>2.15</v>
          </cell>
          <cell r="G59">
            <v>10.75</v>
          </cell>
          <cell r="H59">
            <v>5</v>
          </cell>
          <cell r="I59" t="str">
            <v>5601028024198</v>
          </cell>
          <cell r="J59" t="str">
            <v>15601028024195</v>
          </cell>
          <cell r="K59" t="str">
            <v>48181010</v>
          </cell>
        </row>
        <row r="60">
          <cell r="A60">
            <v>200072778</v>
          </cell>
        </row>
        <row r="60">
          <cell r="D60">
            <v>200072778</v>
          </cell>
          <cell r="E60" t="str">
            <v>Pap.Hig.RENOVA Super Duplo 18rls Branco</v>
          </cell>
          <cell r="F60">
            <v>4.05</v>
          </cell>
          <cell r="G60">
            <v>4.05</v>
          </cell>
          <cell r="H60">
            <v>1</v>
          </cell>
          <cell r="I60" t="str">
            <v>5601028024204</v>
          </cell>
        </row>
        <row r="60">
          <cell r="K60" t="str">
            <v>48181010</v>
          </cell>
        </row>
        <row r="61">
          <cell r="A61">
            <v>200061907</v>
          </cell>
          <cell r="B61">
            <v>18</v>
          </cell>
        </row>
        <row r="61">
          <cell r="D61">
            <v>200061907</v>
          </cell>
          <cell r="E61" t="str">
            <v>Pap.Hig. RENOVA SUPER Compact 6rlsx5 Br</v>
          </cell>
          <cell r="F61">
            <v>1.97</v>
          </cell>
          <cell r="G61">
            <v>9.85</v>
          </cell>
          <cell r="H61">
            <v>5</v>
          </cell>
          <cell r="I61" t="str">
            <v>5601028017312</v>
          </cell>
          <cell r="J61" t="str">
            <v>15601028017319</v>
          </cell>
          <cell r="K61" t="str">
            <v>48181010</v>
          </cell>
        </row>
        <row r="62">
          <cell r="A62">
            <v>200061336</v>
          </cell>
        </row>
        <row r="62">
          <cell r="D62">
            <v>200061336</v>
          </cell>
          <cell r="E62" t="str">
            <v>Pap.Hig. RENOVA SUPER Compact 4rlx5 Br</v>
          </cell>
          <cell r="F62">
            <v>1.1</v>
          </cell>
          <cell r="G62">
            <v>5.5</v>
          </cell>
          <cell r="H62">
            <v>5</v>
          </cell>
          <cell r="I62" t="str">
            <v>5601028016681</v>
          </cell>
          <cell r="J62" t="str">
            <v>15601028016688</v>
          </cell>
          <cell r="K62" t="str">
            <v>48181010</v>
          </cell>
        </row>
        <row r="63">
          <cell r="A63">
            <v>200080345</v>
          </cell>
          <cell r="B63">
            <v>19</v>
          </cell>
        </row>
        <row r="63">
          <cell r="D63">
            <v>200080345</v>
          </cell>
          <cell r="E63" t="str">
            <v>Pap.Hig.RENOVA MAGIC 4D 9rlx7 Brc</v>
          </cell>
          <cell r="F63">
            <v>1.88</v>
          </cell>
          <cell r="G63">
            <v>13.16</v>
          </cell>
          <cell r="H63">
            <v>7</v>
          </cell>
          <cell r="I63" t="str">
            <v>5601028027212</v>
          </cell>
          <cell r="J63" t="str">
            <v>15601028027219</v>
          </cell>
          <cell r="K63" t="str">
            <v>48181010</v>
          </cell>
        </row>
        <row r="64">
          <cell r="A64">
            <v>200062647</v>
          </cell>
          <cell r="B64">
            <v>20</v>
          </cell>
        </row>
        <row r="64">
          <cell r="D64">
            <v>200062647</v>
          </cell>
          <cell r="E64" t="str">
            <v>Pap.Hig. RENOVA SUPER 4rlx16 Branco</v>
          </cell>
          <cell r="F64">
            <v>0.49</v>
          </cell>
          <cell r="G64">
            <v>7.84</v>
          </cell>
          <cell r="H64">
            <v>16</v>
          </cell>
          <cell r="I64" t="str">
            <v>5601028000048</v>
          </cell>
          <cell r="J64" t="str">
            <v>25601028000042</v>
          </cell>
          <cell r="K64" t="str">
            <v>48181010</v>
          </cell>
        </row>
        <row r="65">
          <cell r="A65">
            <v>200066290</v>
          </cell>
        </row>
        <row r="65">
          <cell r="D65">
            <v>200066290</v>
          </cell>
          <cell r="E65" t="str">
            <v>Pap.Hig RENOVA SUPER 12rlx9 Branco</v>
          </cell>
          <cell r="F65">
            <v>1.36</v>
          </cell>
          <cell r="G65">
            <v>12.24</v>
          </cell>
          <cell r="H65">
            <v>9</v>
          </cell>
          <cell r="I65" t="str">
            <v>5601028000260</v>
          </cell>
          <cell r="J65" t="str">
            <v>25601028000264</v>
          </cell>
          <cell r="K65" t="str">
            <v>48181010</v>
          </cell>
        </row>
        <row r="66">
          <cell r="A66">
            <v>200062650</v>
          </cell>
        </row>
        <row r="66">
          <cell r="D66">
            <v>200062650</v>
          </cell>
          <cell r="E66" t="str">
            <v>Pap.Hig RENOVA SUPER 16rlx4 Branco</v>
          </cell>
          <cell r="F66">
            <v>1.89</v>
          </cell>
          <cell r="G66">
            <v>7.56</v>
          </cell>
          <cell r="H66">
            <v>4</v>
          </cell>
          <cell r="I66" t="str">
            <v>5601028008990</v>
          </cell>
          <cell r="J66" t="str">
            <v>15601028008997</v>
          </cell>
          <cell r="K66" t="str">
            <v>48181010</v>
          </cell>
        </row>
        <row r="67">
          <cell r="A67">
            <v>200062197</v>
          </cell>
        </row>
        <row r="67">
          <cell r="D67">
            <v>200062197</v>
          </cell>
          <cell r="E67" t="str">
            <v>Pap.Hig.RENOVA Super 32rls Branco</v>
          </cell>
          <cell r="F67">
            <v>3.52</v>
          </cell>
          <cell r="G67">
            <v>3.52</v>
          </cell>
          <cell r="H67">
            <v>1</v>
          </cell>
          <cell r="I67" t="str">
            <v>5601028003469</v>
          </cell>
        </row>
        <row r="67">
          <cell r="K67" t="str">
            <v>48181010</v>
          </cell>
        </row>
        <row r="68">
          <cell r="A68">
            <v>200062653</v>
          </cell>
        </row>
        <row r="68">
          <cell r="D68">
            <v>200062653</v>
          </cell>
          <cell r="E68" t="str">
            <v>Pap.Hig.RENOVA Super 48rls Branco</v>
          </cell>
          <cell r="F68">
            <v>5.59</v>
          </cell>
          <cell r="G68">
            <v>5.59</v>
          </cell>
          <cell r="H68">
            <v>1</v>
          </cell>
          <cell r="I68" t="str">
            <v>5601028009164</v>
          </cell>
        </row>
        <row r="68">
          <cell r="K68" t="str">
            <v>48181010</v>
          </cell>
        </row>
        <row r="69">
          <cell r="A69">
            <v>200061278</v>
          </cell>
          <cell r="B69">
            <v>21</v>
          </cell>
        </row>
        <row r="69">
          <cell r="D69">
            <v>200061278</v>
          </cell>
          <cell r="E69" t="str">
            <v>Pap.Hig. RENOVA OLE 2rlx32 Branco</v>
          </cell>
          <cell r="F69">
            <v>0.18</v>
          </cell>
          <cell r="G69">
            <v>5.76</v>
          </cell>
          <cell r="H69">
            <v>32</v>
          </cell>
          <cell r="I69" t="str">
            <v>5601028002271</v>
          </cell>
          <cell r="J69" t="str">
            <v>25601028002275</v>
          </cell>
          <cell r="K69" t="str">
            <v>48181010</v>
          </cell>
        </row>
        <row r="70">
          <cell r="A70">
            <v>200061308</v>
          </cell>
        </row>
        <row r="70">
          <cell r="D70">
            <v>200061308</v>
          </cell>
          <cell r="E70" t="str">
            <v>Pap.Hig. RENOVA OLE 4rlx16 branco</v>
          </cell>
          <cell r="F70">
            <v>0.36</v>
          </cell>
          <cell r="G70">
            <v>5.76</v>
          </cell>
          <cell r="H70">
            <v>16</v>
          </cell>
          <cell r="I70" t="str">
            <v>5601028011686</v>
          </cell>
          <cell r="J70" t="str">
            <v>15601028011683</v>
          </cell>
          <cell r="K70" t="str">
            <v>48181010</v>
          </cell>
        </row>
        <row r="71">
          <cell r="A71">
            <v>200072688</v>
          </cell>
        </row>
        <row r="71">
          <cell r="D71">
            <v>200072688</v>
          </cell>
          <cell r="E71" t="str">
            <v>Pap.Hig. RENOVA Olé! 12rlx9 Br X</v>
          </cell>
          <cell r="F71">
            <v>1.3</v>
          </cell>
          <cell r="G71">
            <v>11.7</v>
          </cell>
          <cell r="H71">
            <v>9</v>
          </cell>
          <cell r="I71" t="str">
            <v>5601028011679</v>
          </cell>
          <cell r="J71" t="str">
            <v>25601028011673</v>
          </cell>
          <cell r="K71" t="str">
            <v>48181010</v>
          </cell>
        </row>
        <row r="72">
          <cell r="A72">
            <v>200064764</v>
          </cell>
          <cell r="B72">
            <v>22</v>
          </cell>
        </row>
        <row r="72">
          <cell r="D72">
            <v>200064764</v>
          </cell>
          <cell r="E72" t="str">
            <v>PAP.HIG. RENOVAGREEN DO BEM XXL 6rl x14</v>
          </cell>
          <cell r="F72">
            <v>1</v>
          </cell>
          <cell r="G72">
            <v>14</v>
          </cell>
          <cell r="H72">
            <v>14</v>
          </cell>
          <cell r="I72" t="str">
            <v>5601028012737</v>
          </cell>
          <cell r="J72" t="str">
            <v>15601028012734</v>
          </cell>
          <cell r="K72" t="str">
            <v>48181010</v>
          </cell>
        </row>
        <row r="73">
          <cell r="A73">
            <v>200064765</v>
          </cell>
        </row>
        <row r="73">
          <cell r="D73">
            <v>200064765</v>
          </cell>
          <cell r="E73" t="str">
            <v>Pap.Hig. RENOVAGREEN DO BEM XXL 12rl x5</v>
          </cell>
          <cell r="F73">
            <v>1.99</v>
          </cell>
          <cell r="G73">
            <v>9.95</v>
          </cell>
          <cell r="H73">
            <v>5</v>
          </cell>
          <cell r="I73" t="str">
            <v>5601028010436</v>
          </cell>
          <cell r="J73" t="str">
            <v>15601028010433</v>
          </cell>
          <cell r="K73" t="str">
            <v>48181010</v>
          </cell>
        </row>
        <row r="74">
          <cell r="A74">
            <v>200063979</v>
          </cell>
        </row>
        <row r="74">
          <cell r="D74">
            <v>200063979</v>
          </cell>
          <cell r="E74" t="str">
            <v>Pap.hig. RENOVAGREEN DO BEM XXL 16rl x5</v>
          </cell>
          <cell r="F74">
            <v>2.8</v>
          </cell>
          <cell r="G74">
            <v>14</v>
          </cell>
          <cell r="H74">
            <v>5</v>
          </cell>
          <cell r="I74" t="str">
            <v>5601028018739</v>
          </cell>
          <cell r="J74" t="str">
            <v>15601028018736</v>
          </cell>
          <cell r="K74" t="str">
            <v>48181010</v>
          </cell>
        </row>
        <row r="75">
          <cell r="A75">
            <v>200066069</v>
          </cell>
        </row>
        <row r="75">
          <cell r="D75">
            <v>200066069</v>
          </cell>
          <cell r="E75" t="str">
            <v>Pap.Hig. RENOVAGREEN DO BEM XXL 24rl</v>
          </cell>
          <cell r="F75">
            <v>3.94</v>
          </cell>
          <cell r="G75">
            <v>3.94</v>
          </cell>
          <cell r="H75">
            <v>1</v>
          </cell>
          <cell r="I75" t="str">
            <v>5601028020077</v>
          </cell>
        </row>
        <row r="75">
          <cell r="K75" t="str">
            <v>48181010</v>
          </cell>
        </row>
        <row r="76">
          <cell r="A76">
            <v>200085153</v>
          </cell>
          <cell r="B76">
            <v>23</v>
          </cell>
        </row>
        <row r="76">
          <cell r="D76">
            <v>200085153</v>
          </cell>
          <cell r="E76" t="str">
            <v>Pap.Hig. Renova Love&amp;Action 4rl x5 (b)</v>
          </cell>
          <cell r="F76">
            <v>1.03</v>
          </cell>
          <cell r="G76">
            <v>5.15</v>
          </cell>
          <cell r="H76">
            <v>5</v>
          </cell>
          <cell r="I76" t="str">
            <v>5601028028172</v>
          </cell>
          <cell r="J76" t="str">
            <v>15601028028179</v>
          </cell>
          <cell r="K76" t="str">
            <v>48181010</v>
          </cell>
        </row>
        <row r="77">
          <cell r="A77">
            <v>200083871</v>
          </cell>
          <cell r="B77">
            <v>24</v>
          </cell>
        </row>
        <row r="77">
          <cell r="D77">
            <v>200083871</v>
          </cell>
          <cell r="E77" t="str">
            <v>PH RNV Design LIMITED EDITIONS 9rlx8 3F</v>
          </cell>
          <cell r="F77">
            <v>1.16</v>
          </cell>
          <cell r="G77">
            <v>9.28</v>
          </cell>
          <cell r="H77">
            <v>8</v>
          </cell>
          <cell r="I77" t="str">
            <v>5601028027939</v>
          </cell>
          <cell r="J77" t="str">
            <v>15601028027936</v>
          </cell>
          <cell r="K77" t="str">
            <v>48181010</v>
          </cell>
        </row>
        <row r="78">
          <cell r="A78">
            <v>200081543</v>
          </cell>
        </row>
        <row r="78">
          <cell r="D78">
            <v>200081543</v>
          </cell>
          <cell r="E78" t="str">
            <v>PH RENOVA Design NATAL 9rlx8br 3F (semi)</v>
          </cell>
          <cell r="F78">
            <v>1.13</v>
          </cell>
          <cell r="G78">
            <v>9.04</v>
          </cell>
          <cell r="H78">
            <v>8</v>
          </cell>
          <cell r="I78" t="str">
            <v>5601028016698</v>
          </cell>
          <cell r="J78" t="str">
            <v>15601028016695</v>
          </cell>
          <cell r="K78" t="str">
            <v>48181010</v>
          </cell>
        </row>
        <row r="79">
          <cell r="A79">
            <v>200066248</v>
          </cell>
          <cell r="B79">
            <v>25</v>
          </cell>
        </row>
        <row r="79">
          <cell r="D79">
            <v>200066248</v>
          </cell>
          <cell r="E79" t="str">
            <v>Pap.Hig.Húmido RENOVA travel 12x24</v>
          </cell>
          <cell r="F79">
            <v>0.56</v>
          </cell>
          <cell r="G79">
            <v>13.44</v>
          </cell>
          <cell r="H79">
            <v>24</v>
          </cell>
          <cell r="I79" t="str">
            <v>5601028005708</v>
          </cell>
          <cell r="J79" t="str">
            <v>25601028005702</v>
          </cell>
          <cell r="K79" t="str">
            <v>34011900</v>
          </cell>
        </row>
        <row r="80">
          <cell r="A80">
            <v>200066249</v>
          </cell>
        </row>
        <row r="80">
          <cell r="D80">
            <v>200066249</v>
          </cell>
          <cell r="E80" t="str">
            <v>Pap.Hig.Húmido RENOVA Refill 40x12</v>
          </cell>
          <cell r="F80">
            <v>0.85</v>
          </cell>
          <cell r="G80">
            <v>10.2</v>
          </cell>
          <cell r="H80">
            <v>12</v>
          </cell>
          <cell r="I80" t="str">
            <v>5601028005647</v>
          </cell>
          <cell r="J80" t="str">
            <v>15601028005644</v>
          </cell>
          <cell r="K80" t="str">
            <v>34011900</v>
          </cell>
        </row>
        <row r="81">
          <cell r="A81">
            <v>200042339</v>
          </cell>
          <cell r="B81">
            <v>26</v>
          </cell>
        </row>
        <row r="81">
          <cell r="D81">
            <v>200042339</v>
          </cell>
          <cell r="E81" t="str">
            <v>Toalhitas Higiene RNV Kids travel 12x24</v>
          </cell>
          <cell r="F81">
            <v>0.55</v>
          </cell>
          <cell r="G81">
            <v>13.2</v>
          </cell>
          <cell r="H81">
            <v>24</v>
          </cell>
          <cell r="I81" t="str">
            <v>5601028005715</v>
          </cell>
          <cell r="J81" t="str">
            <v>15601028005712</v>
          </cell>
          <cell r="K81" t="str">
            <v>34011900</v>
          </cell>
        </row>
        <row r="82">
          <cell r="A82">
            <v>200065657</v>
          </cell>
        </row>
        <row r="82">
          <cell r="D82">
            <v>200065657</v>
          </cell>
          <cell r="E82" t="str">
            <v>Toalhitas higiene RNV Kids Refill 40x12</v>
          </cell>
          <cell r="F82">
            <v>0.72</v>
          </cell>
          <cell r="G82">
            <v>8.64</v>
          </cell>
          <cell r="H82">
            <v>12</v>
          </cell>
          <cell r="I82" t="str">
            <v>5601028005630</v>
          </cell>
          <cell r="J82" t="str">
            <v>15601028005637</v>
          </cell>
          <cell r="K82" t="str">
            <v>34011900</v>
          </cell>
        </row>
        <row r="83">
          <cell r="A83">
            <v>200068736</v>
          </cell>
          <cell r="B83">
            <v>28</v>
          </cell>
        </row>
        <row r="83">
          <cell r="D83">
            <v>200068736</v>
          </cell>
          <cell r="E83" t="str">
            <v>Rol.Coz.RENOVA Red Label 1rlx20 White</v>
          </cell>
          <cell r="F83">
            <v>1.2</v>
          </cell>
          <cell r="G83">
            <v>24</v>
          </cell>
          <cell r="H83">
            <v>20</v>
          </cell>
          <cell r="I83" t="str">
            <v>5601028021258</v>
          </cell>
          <cell r="J83" t="str">
            <v>15601028021255</v>
          </cell>
          <cell r="K83" t="str">
            <v>48182091</v>
          </cell>
        </row>
        <row r="84">
          <cell r="A84">
            <v>200075362</v>
          </cell>
        </row>
        <row r="84">
          <cell r="D84">
            <v>200075362</v>
          </cell>
          <cell r="E84" t="str">
            <v>Rol.Coz.RENOVA Red Label 1rlx10 Red</v>
          </cell>
          <cell r="F84">
            <v>1.2</v>
          </cell>
          <cell r="G84">
            <v>12</v>
          </cell>
          <cell r="H84">
            <v>10</v>
          </cell>
          <cell r="I84" t="str">
            <v>5601028020909</v>
          </cell>
          <cell r="J84" t="str">
            <v>45601028020907</v>
          </cell>
          <cell r="K84" t="str">
            <v>48182091</v>
          </cell>
        </row>
        <row r="85">
          <cell r="A85">
            <v>200075360</v>
          </cell>
        </row>
        <row r="85">
          <cell r="D85">
            <v>200075360</v>
          </cell>
          <cell r="E85" t="str">
            <v>Rol.Coz.RENOVA Red Label 1rlx10 Green</v>
          </cell>
          <cell r="F85">
            <v>1.2</v>
          </cell>
          <cell r="G85">
            <v>12</v>
          </cell>
          <cell r="H85">
            <v>10</v>
          </cell>
          <cell r="I85" t="str">
            <v>5601028020886</v>
          </cell>
          <cell r="J85" t="str">
            <v>45601028020884</v>
          </cell>
          <cell r="K85" t="str">
            <v>48182091</v>
          </cell>
        </row>
        <row r="86">
          <cell r="A86">
            <v>200075361</v>
          </cell>
        </row>
        <row r="86">
          <cell r="D86">
            <v>200075361</v>
          </cell>
          <cell r="E86" t="str">
            <v>Rol.Coz.RENOVA Red Label 1rlx10 Orange</v>
          </cell>
          <cell r="F86">
            <v>1.2</v>
          </cell>
          <cell r="G86">
            <v>12</v>
          </cell>
          <cell r="H86">
            <v>10</v>
          </cell>
          <cell r="I86" t="str">
            <v>5601028020893</v>
          </cell>
          <cell r="J86" t="str">
            <v>45601028020891</v>
          </cell>
          <cell r="K86" t="str">
            <v>48182091</v>
          </cell>
        </row>
        <row r="87">
          <cell r="A87">
            <v>200075359</v>
          </cell>
        </row>
        <row r="87">
          <cell r="D87">
            <v>200075359</v>
          </cell>
          <cell r="E87" t="str">
            <v>Rol.Coz.RENOVA Red Label 1rlx10 Blue</v>
          </cell>
          <cell r="F87">
            <v>1.2</v>
          </cell>
          <cell r="G87">
            <v>12</v>
          </cell>
          <cell r="H87">
            <v>10</v>
          </cell>
          <cell r="I87" t="str">
            <v>5601028020862</v>
          </cell>
          <cell r="J87" t="str">
            <v>45601028020860</v>
          </cell>
          <cell r="K87" t="str">
            <v>48182091</v>
          </cell>
        </row>
        <row r="88">
          <cell r="A88">
            <v>200075363</v>
          </cell>
        </row>
        <row r="88">
          <cell r="D88">
            <v>200075363</v>
          </cell>
          <cell r="E88" t="str">
            <v>Rol.Coz.RENOVA Red Label 1rlx10 Yellow</v>
          </cell>
          <cell r="F88">
            <v>1.2</v>
          </cell>
          <cell r="G88">
            <v>12</v>
          </cell>
          <cell r="H88">
            <v>10</v>
          </cell>
          <cell r="I88" t="str">
            <v>5601028020916</v>
          </cell>
          <cell r="J88" t="str">
            <v>45601028020914</v>
          </cell>
          <cell r="K88" t="str">
            <v>48182091</v>
          </cell>
        </row>
        <row r="89">
          <cell r="A89">
            <v>200075357</v>
          </cell>
        </row>
        <row r="89">
          <cell r="D89">
            <v>200075357</v>
          </cell>
          <cell r="E89" t="str">
            <v>Rol.Coz.RENOVA Red Label 1rlx10 Fucsia</v>
          </cell>
          <cell r="F89">
            <v>1.2</v>
          </cell>
          <cell r="G89">
            <v>12</v>
          </cell>
          <cell r="H89">
            <v>10</v>
          </cell>
          <cell r="I89" t="str">
            <v>5601028020879</v>
          </cell>
          <cell r="J89" t="str">
            <v>45601028020877</v>
          </cell>
          <cell r="K89" t="str">
            <v>48182091</v>
          </cell>
        </row>
        <row r="90">
          <cell r="A90">
            <v>200071800</v>
          </cell>
          <cell r="B90">
            <v>29</v>
          </cell>
        </row>
        <row r="90">
          <cell r="D90">
            <v>200071800</v>
          </cell>
          <cell r="E90" t="str">
            <v>Rol.Coz.RENOVA Black Label 1rlx20 Black</v>
          </cell>
          <cell r="F90">
            <v>2.8</v>
          </cell>
          <cell r="G90">
            <v>56</v>
          </cell>
          <cell r="H90">
            <v>20</v>
          </cell>
          <cell r="I90" t="str">
            <v>5601028023597</v>
          </cell>
          <cell r="J90" t="str">
            <v>15601028023594</v>
          </cell>
          <cell r="K90" t="str">
            <v>48182091</v>
          </cell>
        </row>
        <row r="91">
          <cell r="A91">
            <v>200073247</v>
          </cell>
          <cell r="B91">
            <v>30</v>
          </cell>
        </row>
        <row r="91">
          <cell r="D91">
            <v>200073247</v>
          </cell>
          <cell r="E91" t="str">
            <v>Rol.Coz. RENOVA Design Colors 2rlx20</v>
          </cell>
          <cell r="F91">
            <v>0.48</v>
          </cell>
          <cell r="G91">
            <v>9.6</v>
          </cell>
          <cell r="H91">
            <v>20</v>
          </cell>
          <cell r="I91" t="str">
            <v>5601028002882</v>
          </cell>
          <cell r="J91" t="str">
            <v>15601028002889</v>
          </cell>
          <cell r="K91" t="str">
            <v>48182091</v>
          </cell>
        </row>
        <row r="92">
          <cell r="A92">
            <v>200073248</v>
          </cell>
        </row>
        <row r="92">
          <cell r="D92">
            <v>200073248</v>
          </cell>
          <cell r="E92" t="str">
            <v>Rol.Coz. RENOVA Design Colors 4rlx10</v>
          </cell>
          <cell r="F92">
            <v>0.96</v>
          </cell>
          <cell r="G92">
            <v>9.6</v>
          </cell>
          <cell r="H92">
            <v>10</v>
          </cell>
          <cell r="I92" t="str">
            <v>5601028003322</v>
          </cell>
          <cell r="J92" t="str">
            <v>15601028003329</v>
          </cell>
          <cell r="K92" t="str">
            <v>48182091</v>
          </cell>
        </row>
        <row r="93">
          <cell r="A93">
            <v>200065561</v>
          </cell>
          <cell r="B93">
            <v>31</v>
          </cell>
        </row>
        <row r="93">
          <cell r="D93">
            <v>200065561</v>
          </cell>
          <cell r="E93" t="str">
            <v>Rol.Cozinha RENOVA Design XXL 3rlx10 Brc</v>
          </cell>
          <cell r="F93">
            <v>0.85</v>
          </cell>
          <cell r="G93">
            <v>8.5</v>
          </cell>
          <cell r="H93">
            <v>10</v>
          </cell>
          <cell r="I93" t="str">
            <v>5601028019798</v>
          </cell>
          <cell r="J93" t="str">
            <v>15601028019795</v>
          </cell>
          <cell r="K93" t="str">
            <v>48182091</v>
          </cell>
        </row>
        <row r="94">
          <cell r="A94">
            <v>200046924</v>
          </cell>
        </row>
        <row r="94">
          <cell r="D94">
            <v>200046924</v>
          </cell>
          <cell r="E94" t="str">
            <v>Rol.Coz. RENOVA Design 4rlx10 Branco</v>
          </cell>
          <cell r="F94">
            <v>0.97</v>
          </cell>
          <cell r="G94">
            <v>9.7</v>
          </cell>
          <cell r="H94">
            <v>10</v>
          </cell>
          <cell r="I94" t="str">
            <v>5601028012775</v>
          </cell>
          <cell r="J94" t="str">
            <v>15601028012772</v>
          </cell>
          <cell r="K94" t="str">
            <v>48182091</v>
          </cell>
        </row>
        <row r="95">
          <cell r="A95">
            <v>200076634</v>
          </cell>
          <cell r="B95">
            <v>32</v>
          </cell>
        </row>
        <row r="95">
          <cell r="D95">
            <v>200076634</v>
          </cell>
          <cell r="E95" t="str">
            <v>R.Coz.RENOVA Design XXL 1rlx10 Branco</v>
          </cell>
          <cell r="F95">
            <v>0.84</v>
          </cell>
          <cell r="G95">
            <v>8.4</v>
          </cell>
          <cell r="H95">
            <v>10</v>
          </cell>
          <cell r="I95" t="str">
            <v>5601028020923</v>
          </cell>
          <cell r="J95" t="str">
            <v>25601028021436</v>
          </cell>
          <cell r="K95" t="str">
            <v>48182091</v>
          </cell>
        </row>
        <row r="96">
          <cell r="A96">
            <v>200075715</v>
          </cell>
          <cell r="B96">
            <v>33</v>
          </cell>
        </row>
        <row r="96">
          <cell r="D96">
            <v>200075715</v>
          </cell>
          <cell r="E96" t="str">
            <v>Rol.Coz.RENOVA MaxiAbsorption XXL 3rlx8</v>
          </cell>
          <cell r="F96">
            <v>1.31</v>
          </cell>
          <cell r="G96">
            <v>10.48</v>
          </cell>
          <cell r="H96">
            <v>8</v>
          </cell>
          <cell r="I96" t="str">
            <v>5601028019378</v>
          </cell>
          <cell r="J96" t="str">
            <v>15601028019375</v>
          </cell>
          <cell r="K96" t="str">
            <v>48182091</v>
          </cell>
        </row>
        <row r="97">
          <cell r="A97">
            <v>200051921</v>
          </cell>
        </row>
        <row r="97">
          <cell r="D97">
            <v>200051921</v>
          </cell>
          <cell r="E97" t="str">
            <v>Rol.Coz. RENOVA MaxiAbsorpt. XXL 2rlx12</v>
          </cell>
          <cell r="F97">
            <v>0.79</v>
          </cell>
          <cell r="G97">
            <v>9.48</v>
          </cell>
          <cell r="H97">
            <v>12</v>
          </cell>
          <cell r="I97" t="str">
            <v>5601028013659</v>
          </cell>
          <cell r="J97" t="str">
            <v>15601028013656</v>
          </cell>
          <cell r="K97" t="str">
            <v>48182091</v>
          </cell>
        </row>
        <row r="98">
          <cell r="A98">
            <v>200051922</v>
          </cell>
          <cell r="B98">
            <v>34</v>
          </cell>
        </row>
        <row r="98">
          <cell r="D98">
            <v>200051922</v>
          </cell>
          <cell r="E98" t="str">
            <v>Rol.Coz.RNV MaxiAbsorpt.XXL 2rlx12 Natal</v>
          </cell>
          <cell r="F98">
            <v>0.79</v>
          </cell>
          <cell r="G98">
            <v>9.48</v>
          </cell>
          <cell r="H98">
            <v>12</v>
          </cell>
          <cell r="I98" t="str">
            <v>5601028013659</v>
          </cell>
          <cell r="J98" t="str">
            <v>15601028013656</v>
          </cell>
          <cell r="K98" t="str">
            <v>48182091</v>
          </cell>
        </row>
        <row r="99">
          <cell r="A99">
            <v>200060015</v>
          </cell>
        </row>
        <row r="99">
          <cell r="D99">
            <v>200060015</v>
          </cell>
          <cell r="E99" t="str">
            <v>R.C.RENOVA MA XXL SpringCollection 2rx12</v>
          </cell>
          <cell r="F99">
            <v>0.79</v>
          </cell>
          <cell r="G99">
            <v>9.48</v>
          </cell>
          <cell r="H99">
            <v>12</v>
          </cell>
          <cell r="I99" t="str">
            <v>5601028013659</v>
          </cell>
          <cell r="J99" t="str">
            <v>15601028013656</v>
          </cell>
          <cell r="K99" t="str">
            <v>48182091</v>
          </cell>
        </row>
        <row r="100">
          <cell r="A100">
            <v>200058150</v>
          </cell>
          <cell r="B100">
            <v>35</v>
          </cell>
        </row>
        <row r="100">
          <cell r="D100">
            <v>200058150</v>
          </cell>
          <cell r="E100" t="str">
            <v>Rol.Coz.RNV MaxAbsorpt.extraXXL 1rlx20</v>
          </cell>
          <cell r="F100">
            <v>0.55</v>
          </cell>
          <cell r="G100">
            <v>11</v>
          </cell>
          <cell r="H100">
            <v>20</v>
          </cell>
          <cell r="I100" t="str">
            <v>5601028014540</v>
          </cell>
          <cell r="J100" t="str">
            <v>15601028014547</v>
          </cell>
          <cell r="K100" t="str">
            <v>48182091</v>
          </cell>
        </row>
        <row r="101">
          <cell r="A101">
            <v>200065766</v>
          </cell>
        </row>
        <row r="101">
          <cell r="D101">
            <v>200065766</v>
          </cell>
          <cell r="E101" t="str">
            <v>Rol.Coz.RNV MaxAbsorpt.extraXXL 2rlx10</v>
          </cell>
          <cell r="F101">
            <v>1.1</v>
          </cell>
          <cell r="G101">
            <v>11</v>
          </cell>
          <cell r="H101">
            <v>10</v>
          </cell>
          <cell r="I101" t="str">
            <v>5601028019941</v>
          </cell>
          <cell r="J101" t="str">
            <v>15601028019948</v>
          </cell>
          <cell r="K101" t="str">
            <v>48182091</v>
          </cell>
        </row>
        <row r="102">
          <cell r="A102">
            <v>200083864</v>
          </cell>
          <cell r="B102">
            <v>36</v>
          </cell>
        </row>
        <row r="102">
          <cell r="D102">
            <v>200083864</v>
          </cell>
          <cell r="E102" t="str">
            <v>Rol.Coz.RENOVA TOUCH 4D 3rlx10 Brc 1/2P</v>
          </cell>
          <cell r="F102">
            <v>1</v>
          </cell>
          <cell r="G102">
            <v>10</v>
          </cell>
          <cell r="H102">
            <v>10</v>
          </cell>
          <cell r="I102" t="str">
            <v>5601028027632</v>
          </cell>
          <cell r="J102" t="str">
            <v>15601028027639</v>
          </cell>
          <cell r="K102" t="str">
            <v>48182091</v>
          </cell>
        </row>
        <row r="103">
          <cell r="A103">
            <v>200088322</v>
          </cell>
          <cell r="B103">
            <v>37</v>
          </cell>
        </row>
        <row r="103">
          <cell r="D103">
            <v>200088322</v>
          </cell>
          <cell r="E103" t="str">
            <v>Rol.Coz.RENOVA LOVE &amp; ACTION Recycled 1 Roll</v>
          </cell>
          <cell r="F103">
            <v>0.45</v>
          </cell>
          <cell r="G103">
            <v>9</v>
          </cell>
          <cell r="H103">
            <v>20</v>
          </cell>
          <cell r="I103">
            <v>5601028029001</v>
          </cell>
          <cell r="J103">
            <v>15601028029008</v>
          </cell>
          <cell r="K103" t="str">
            <v>48182091</v>
          </cell>
        </row>
        <row r="104">
          <cell r="A104">
            <v>200069467</v>
          </cell>
          <cell r="B104">
            <v>38</v>
          </cell>
        </row>
        <row r="104">
          <cell r="D104">
            <v>200069467</v>
          </cell>
          <cell r="E104" t="str">
            <v>R.Coz.RENOVA MaxiAbsorption Plus 4rlx10</v>
          </cell>
          <cell r="F104">
            <v>0.97</v>
          </cell>
          <cell r="G104">
            <v>9.7</v>
          </cell>
          <cell r="H104">
            <v>10</v>
          </cell>
          <cell r="I104" t="str">
            <v>5601028021265</v>
          </cell>
          <cell r="J104" t="str">
            <v>15601028021262</v>
          </cell>
          <cell r="K104" t="str">
            <v>48182091</v>
          </cell>
        </row>
        <row r="105">
          <cell r="A105">
            <v>200069729</v>
          </cell>
        </row>
        <row r="105">
          <cell r="D105">
            <v>200069729</v>
          </cell>
          <cell r="E105" t="str">
            <v>R.Coz.RENOVA MaxiAbsorption Plus 2rlx20</v>
          </cell>
          <cell r="F105">
            <v>0.49</v>
          </cell>
          <cell r="G105">
            <v>9.8</v>
          </cell>
          <cell r="H105">
            <v>20</v>
          </cell>
          <cell r="I105" t="str">
            <v>5601028000581</v>
          </cell>
          <cell r="J105" t="str">
            <v>15601028000588</v>
          </cell>
          <cell r="K105" t="str">
            <v>48182091</v>
          </cell>
        </row>
        <row r="106">
          <cell r="A106">
            <v>200065324</v>
          </cell>
          <cell r="B106">
            <v>39</v>
          </cell>
        </row>
        <row r="106">
          <cell r="D106">
            <v>200065324</v>
          </cell>
          <cell r="E106" t="str">
            <v>Rolos Cozinha RENOVA Olé! 2rlx24 Branco</v>
          </cell>
          <cell r="F106">
            <v>0.38</v>
          </cell>
          <cell r="G106">
            <v>9.12</v>
          </cell>
          <cell r="H106">
            <v>24</v>
          </cell>
          <cell r="I106" t="str">
            <v>5601028011693</v>
          </cell>
          <cell r="J106" t="str">
            <v>25601028011697</v>
          </cell>
          <cell r="K106" t="str">
            <v>48182091</v>
          </cell>
        </row>
        <row r="107">
          <cell r="A107">
            <v>200065323</v>
          </cell>
        </row>
        <row r="107">
          <cell r="D107">
            <v>200065323</v>
          </cell>
          <cell r="E107" t="str">
            <v>Rolos Cozinha RENOVA Olé! 4rlx12 Branco</v>
          </cell>
          <cell r="F107">
            <v>0.76</v>
          </cell>
          <cell r="G107">
            <v>9.12</v>
          </cell>
          <cell r="H107">
            <v>12</v>
          </cell>
          <cell r="I107" t="str">
            <v>5601028011709</v>
          </cell>
          <cell r="J107" t="str">
            <v>25601028011703</v>
          </cell>
          <cell r="K107" t="str">
            <v>48182091</v>
          </cell>
        </row>
        <row r="108">
          <cell r="A108">
            <v>200065328</v>
          </cell>
          <cell r="B108">
            <v>40</v>
          </cell>
        </row>
        <row r="108">
          <cell r="D108">
            <v>200065328</v>
          </cell>
          <cell r="E108" t="str">
            <v>Rol.Coz.RENOVAGREEN DO BEM XXL 2rlx9 Br</v>
          </cell>
          <cell r="F108">
            <v>0.7</v>
          </cell>
          <cell r="G108">
            <v>6.3</v>
          </cell>
          <cell r="H108">
            <v>9</v>
          </cell>
          <cell r="I108" t="str">
            <v>5601028011150</v>
          </cell>
          <cell r="J108" t="str">
            <v>15601028011157</v>
          </cell>
          <cell r="K108" t="str">
            <v>48182091</v>
          </cell>
        </row>
        <row r="109">
          <cell r="A109">
            <v>200076807</v>
          </cell>
          <cell r="B109">
            <v>41</v>
          </cell>
        </row>
        <row r="109">
          <cell r="D109">
            <v>200076807</v>
          </cell>
          <cell r="E109" t="str">
            <v>R.C.RENOVAGREEN DO BEM Gigaroll 1rlx6</v>
          </cell>
          <cell r="F109">
            <v>1.45</v>
          </cell>
          <cell r="G109">
            <v>8.7</v>
          </cell>
          <cell r="H109">
            <v>6</v>
          </cell>
          <cell r="I109" t="str">
            <v>5601028011563</v>
          </cell>
          <cell r="J109" t="str">
            <v>25601028011567</v>
          </cell>
          <cell r="K109" t="str">
            <v>48182091</v>
          </cell>
        </row>
        <row r="110">
          <cell r="A110">
            <v>200080119</v>
          </cell>
          <cell r="B110">
            <v>42</v>
          </cell>
        </row>
        <row r="110">
          <cell r="D110">
            <v>200080119</v>
          </cell>
          <cell r="E110" t="str">
            <v>Rol.Coz.RENOVA Gigaroll Déco 1rlx6</v>
          </cell>
          <cell r="F110">
            <v>1.35</v>
          </cell>
          <cell r="G110">
            <v>8.1</v>
          </cell>
          <cell r="H110">
            <v>6</v>
          </cell>
          <cell r="I110" t="str">
            <v>5601028026956</v>
          </cell>
          <cell r="J110" t="str">
            <v>15601028026953</v>
          </cell>
          <cell r="K110" t="str">
            <v>48182091</v>
          </cell>
        </row>
        <row r="111">
          <cell r="A111">
            <v>200055022</v>
          </cell>
          <cell r="B111">
            <v>43</v>
          </cell>
        </row>
        <row r="111">
          <cell r="D111">
            <v>200055022</v>
          </cell>
          <cell r="E111" t="str">
            <v>R.Multiusos RENOVA Big Roll 1rlx6</v>
          </cell>
          <cell r="F111">
            <v>2.35</v>
          </cell>
          <cell r="G111">
            <v>14.1</v>
          </cell>
          <cell r="H111">
            <v>6</v>
          </cell>
          <cell r="I111" t="str">
            <v>5601028013727</v>
          </cell>
          <cell r="J111" t="str">
            <v>15601028013724</v>
          </cell>
          <cell r="K111" t="str">
            <v>48181010</v>
          </cell>
        </row>
        <row r="112">
          <cell r="A112">
            <v>200067166</v>
          </cell>
          <cell r="B112">
            <v>45</v>
          </cell>
        </row>
        <row r="112">
          <cell r="D112">
            <v>200067166</v>
          </cell>
          <cell r="E112" t="str">
            <v>Guard.RENOVA Red Label 1F x36 Red</v>
          </cell>
          <cell r="F112">
            <v>0.49</v>
          </cell>
          <cell r="G112">
            <v>17.64</v>
          </cell>
          <cell r="H112">
            <v>36</v>
          </cell>
          <cell r="I112" t="str">
            <v>5601028020671</v>
          </cell>
          <cell r="J112" t="str">
            <v>15601028020678</v>
          </cell>
          <cell r="K112" t="str">
            <v>48183000</v>
          </cell>
        </row>
        <row r="113">
          <cell r="A113">
            <v>200067162</v>
          </cell>
        </row>
        <row r="113">
          <cell r="D113">
            <v>200067162</v>
          </cell>
          <cell r="E113" t="str">
            <v>Guard.RENOVA Red Label 1F x36 Orange</v>
          </cell>
          <cell r="F113">
            <v>0.49</v>
          </cell>
          <cell r="G113">
            <v>17.64</v>
          </cell>
          <cell r="H113">
            <v>36</v>
          </cell>
          <cell r="I113" t="str">
            <v>5601028000772</v>
          </cell>
          <cell r="J113" t="str">
            <v>25601028000776</v>
          </cell>
          <cell r="K113" t="str">
            <v>48183000</v>
          </cell>
        </row>
        <row r="114">
          <cell r="A114">
            <v>200067161</v>
          </cell>
        </row>
        <row r="114">
          <cell r="D114">
            <v>200067161</v>
          </cell>
          <cell r="E114" t="str">
            <v>Guard.RENOVA Red Label 1F x36 Yellow</v>
          </cell>
          <cell r="F114">
            <v>0.49</v>
          </cell>
          <cell r="G114">
            <v>17.64</v>
          </cell>
          <cell r="H114">
            <v>36</v>
          </cell>
          <cell r="I114" t="str">
            <v>5601028000888</v>
          </cell>
          <cell r="J114" t="str">
            <v>25601028000882</v>
          </cell>
          <cell r="K114" t="str">
            <v>48183000</v>
          </cell>
        </row>
        <row r="115">
          <cell r="A115">
            <v>200067160</v>
          </cell>
        </row>
        <row r="115">
          <cell r="D115">
            <v>200067160</v>
          </cell>
          <cell r="E115" t="str">
            <v>Guard.RENOVA Red Label 1F x36 Green</v>
          </cell>
          <cell r="F115">
            <v>0.49</v>
          </cell>
          <cell r="G115">
            <v>17.64</v>
          </cell>
          <cell r="H115">
            <v>36</v>
          </cell>
          <cell r="I115" t="str">
            <v>5601028002240</v>
          </cell>
          <cell r="J115" t="str">
            <v>25601028002244</v>
          </cell>
          <cell r="K115" t="str">
            <v>48183000</v>
          </cell>
        </row>
        <row r="116">
          <cell r="A116">
            <v>200067163</v>
          </cell>
        </row>
        <row r="116">
          <cell r="D116">
            <v>200067163</v>
          </cell>
          <cell r="E116" t="str">
            <v>Guard.RENOVA Red Label 1F x36 Blue</v>
          </cell>
          <cell r="F116">
            <v>0.49</v>
          </cell>
          <cell r="G116">
            <v>17.64</v>
          </cell>
          <cell r="H116">
            <v>36</v>
          </cell>
          <cell r="I116" t="str">
            <v>5601028000765</v>
          </cell>
          <cell r="J116" t="str">
            <v>25601028000769</v>
          </cell>
          <cell r="K116" t="str">
            <v>48183000</v>
          </cell>
        </row>
        <row r="117">
          <cell r="A117">
            <v>200067165</v>
          </cell>
        </row>
        <row r="117">
          <cell r="D117">
            <v>200067165</v>
          </cell>
          <cell r="E117" t="str">
            <v>Guard.RENOVA Red Label 1F x36 Fucsia</v>
          </cell>
          <cell r="F117">
            <v>0.49</v>
          </cell>
          <cell r="G117">
            <v>17.64</v>
          </cell>
          <cell r="H117">
            <v>36</v>
          </cell>
          <cell r="I117" t="str">
            <v>5601028020664</v>
          </cell>
          <cell r="J117" t="str">
            <v>15601028020661</v>
          </cell>
          <cell r="K117" t="str">
            <v>48183000</v>
          </cell>
        </row>
        <row r="118">
          <cell r="A118">
            <v>200067164</v>
          </cell>
        </row>
        <row r="118">
          <cell r="D118">
            <v>200067164</v>
          </cell>
          <cell r="E118" t="str">
            <v>Guard.RENOVA Red Label 1F x36 White</v>
          </cell>
          <cell r="F118">
            <v>0.49</v>
          </cell>
          <cell r="G118">
            <v>17.64</v>
          </cell>
          <cell r="H118">
            <v>36</v>
          </cell>
          <cell r="I118" t="str">
            <v>5601028000352</v>
          </cell>
          <cell r="J118" t="str">
            <v>35601028000353</v>
          </cell>
          <cell r="K118" t="str">
            <v>48183000</v>
          </cell>
        </row>
        <row r="119">
          <cell r="A119">
            <v>200079643</v>
          </cell>
          <cell r="B119">
            <v>46</v>
          </cell>
        </row>
        <row r="119">
          <cell r="D119">
            <v>200079643</v>
          </cell>
          <cell r="E119" t="str">
            <v>Guard.RENOVA Red Label 1F x18 Déco</v>
          </cell>
          <cell r="F119">
            <v>0.36</v>
          </cell>
          <cell r="G119">
            <v>6.48</v>
          </cell>
          <cell r="H119">
            <v>18</v>
          </cell>
          <cell r="I119" t="str">
            <v>5601028026680</v>
          </cell>
          <cell r="J119" t="str">
            <v>25601028026684</v>
          </cell>
          <cell r="K119" t="str">
            <v>48183000</v>
          </cell>
        </row>
        <row r="120">
          <cell r="A120">
            <v>200068751</v>
          </cell>
          <cell r="B120">
            <v>47</v>
          </cell>
        </row>
        <row r="120">
          <cell r="D120">
            <v>200068751</v>
          </cell>
          <cell r="E120" t="str">
            <v>Guard.RENOVA Red Label 1F 220x12 Déco</v>
          </cell>
          <cell r="F120">
            <v>1.16</v>
          </cell>
          <cell r="G120">
            <v>13.92</v>
          </cell>
          <cell r="H120">
            <v>12</v>
          </cell>
          <cell r="I120" t="str">
            <v>5601028005487</v>
          </cell>
          <cell r="J120" t="str">
            <v>25601028005481</v>
          </cell>
          <cell r="K120" t="str">
            <v>48183000</v>
          </cell>
        </row>
        <row r="121">
          <cell r="A121">
            <v>200068746</v>
          </cell>
          <cell r="B121">
            <v>48</v>
          </cell>
        </row>
        <row r="121">
          <cell r="D121">
            <v>200068746</v>
          </cell>
          <cell r="E121" t="str">
            <v>Guard.RENOVA Red Label 1F Duplo x18 Déco</v>
          </cell>
          <cell r="F121">
            <v>0.76</v>
          </cell>
          <cell r="G121">
            <v>13.68</v>
          </cell>
          <cell r="H121">
            <v>18</v>
          </cell>
          <cell r="I121" t="str">
            <v>5601028004572</v>
          </cell>
          <cell r="J121" t="str">
            <v>35601028004573</v>
          </cell>
          <cell r="K121" t="str">
            <v>48183000</v>
          </cell>
        </row>
        <row r="122">
          <cell r="A122">
            <v>200072787</v>
          </cell>
          <cell r="B122">
            <v>49</v>
          </cell>
        </row>
        <row r="122">
          <cell r="D122">
            <v>200072787</v>
          </cell>
          <cell r="E122" t="str">
            <v>Guardanapos RENOVA Green Tipo B x36</v>
          </cell>
          <cell r="F122">
            <v>0.69</v>
          </cell>
          <cell r="G122">
            <v>24.84</v>
          </cell>
          <cell r="H122">
            <v>36</v>
          </cell>
          <cell r="I122" t="str">
            <v>5601028010894</v>
          </cell>
          <cell r="J122" t="str">
            <v>15601028010891</v>
          </cell>
          <cell r="K122" t="str">
            <v>48183000</v>
          </cell>
        </row>
        <row r="123">
          <cell r="A123">
            <v>200072786</v>
          </cell>
        </row>
        <row r="123">
          <cell r="D123">
            <v>200072786</v>
          </cell>
          <cell r="E123" t="str">
            <v>Guardanapos RENOVA Orange Tipo B x36</v>
          </cell>
          <cell r="F123">
            <v>0.69</v>
          </cell>
          <cell r="G123">
            <v>24.84</v>
          </cell>
          <cell r="H123">
            <v>36</v>
          </cell>
          <cell r="I123" t="str">
            <v>5601028010887</v>
          </cell>
          <cell r="J123" t="str">
            <v>15601028010884</v>
          </cell>
          <cell r="K123" t="str">
            <v>48183000</v>
          </cell>
        </row>
        <row r="124">
          <cell r="A124">
            <v>200072788</v>
          </cell>
        </row>
        <row r="124">
          <cell r="D124">
            <v>200072788</v>
          </cell>
          <cell r="E124" t="str">
            <v>Guardanapos RENOVA Red Tipo B x36</v>
          </cell>
          <cell r="F124">
            <v>0.69</v>
          </cell>
          <cell r="G124">
            <v>24.84</v>
          </cell>
          <cell r="H124">
            <v>36</v>
          </cell>
          <cell r="I124" t="str">
            <v>5601028010870</v>
          </cell>
          <cell r="J124" t="str">
            <v>15601028010877</v>
          </cell>
          <cell r="K124" t="str">
            <v>48183000</v>
          </cell>
        </row>
        <row r="125">
          <cell r="A125">
            <v>200072784</v>
          </cell>
        </row>
        <row r="125">
          <cell r="D125">
            <v>200072784</v>
          </cell>
          <cell r="E125" t="str">
            <v>Guardanapos RENOVA Blue Tipo B x36</v>
          </cell>
          <cell r="F125">
            <v>0.69</v>
          </cell>
          <cell r="G125">
            <v>24.84</v>
          </cell>
          <cell r="H125">
            <v>36</v>
          </cell>
          <cell r="I125" t="str">
            <v>5601028016124</v>
          </cell>
          <cell r="J125" t="str">
            <v>15601028016121</v>
          </cell>
          <cell r="K125" t="str">
            <v>48183000</v>
          </cell>
        </row>
        <row r="126">
          <cell r="A126">
            <v>200072781</v>
          </cell>
        </row>
        <row r="126">
          <cell r="D126">
            <v>200072781</v>
          </cell>
          <cell r="E126" t="str">
            <v>Guardanapos RENOVA Black Tipo B x36</v>
          </cell>
          <cell r="F126">
            <v>0.69</v>
          </cell>
          <cell r="G126">
            <v>24.84</v>
          </cell>
          <cell r="H126">
            <v>36</v>
          </cell>
          <cell r="I126" t="str">
            <v>5601028010757</v>
          </cell>
          <cell r="J126" t="str">
            <v>15601028010754</v>
          </cell>
          <cell r="K126" t="str">
            <v>48183000</v>
          </cell>
        </row>
        <row r="127">
          <cell r="A127">
            <v>200060580</v>
          </cell>
        </row>
        <row r="127">
          <cell r="D127">
            <v>200060580</v>
          </cell>
          <cell r="E127" t="str">
            <v>Guardanapos RENOVA FUCSIA Tipo B x36</v>
          </cell>
          <cell r="F127">
            <v>0.69</v>
          </cell>
          <cell r="G127">
            <v>24.84</v>
          </cell>
          <cell r="H127">
            <v>36</v>
          </cell>
          <cell r="I127" t="str">
            <v>5601028016353</v>
          </cell>
          <cell r="J127" t="str">
            <v>15601028016350</v>
          </cell>
          <cell r="K127" t="str">
            <v>48183000</v>
          </cell>
        </row>
        <row r="128">
          <cell r="A128">
            <v>200072503</v>
          </cell>
          <cell r="B128">
            <v>50</v>
          </cell>
        </row>
        <row r="128">
          <cell r="D128">
            <v>200072503</v>
          </cell>
          <cell r="E128" t="str">
            <v>Guardanapos RENOVA GOLD X30 Vermelho</v>
          </cell>
          <cell r="F128">
            <v>0.95</v>
          </cell>
          <cell r="G128">
            <v>28.5</v>
          </cell>
          <cell r="H128">
            <v>30</v>
          </cell>
          <cell r="I128" t="str">
            <v>5601028019088</v>
          </cell>
          <cell r="J128" t="str">
            <v>45601028019086</v>
          </cell>
          <cell r="K128" t="str">
            <v>48183000</v>
          </cell>
        </row>
        <row r="129">
          <cell r="A129">
            <v>200072501</v>
          </cell>
        </row>
        <row r="129">
          <cell r="D129">
            <v>200072501</v>
          </cell>
          <cell r="E129" t="str">
            <v>Guardanapos RENOVA GOLD X30 Bordeaux</v>
          </cell>
          <cell r="F129">
            <v>0.95</v>
          </cell>
          <cell r="G129">
            <v>28.5</v>
          </cell>
          <cell r="H129">
            <v>30</v>
          </cell>
          <cell r="I129" t="str">
            <v>5601028007108</v>
          </cell>
          <cell r="J129" t="str">
            <v>35601028007109</v>
          </cell>
          <cell r="K129" t="str">
            <v>48183000</v>
          </cell>
        </row>
        <row r="130">
          <cell r="A130">
            <v>200072502</v>
          </cell>
        </row>
        <row r="130">
          <cell r="D130">
            <v>200072502</v>
          </cell>
          <cell r="E130" t="str">
            <v>Guardanapos RENOVA GOLD X30 Amarelo</v>
          </cell>
          <cell r="F130">
            <v>0.95</v>
          </cell>
          <cell r="G130">
            <v>28.5</v>
          </cell>
          <cell r="H130">
            <v>30</v>
          </cell>
          <cell r="I130" t="str">
            <v>5601028007115</v>
          </cell>
          <cell r="J130" t="str">
            <v>35601028007116</v>
          </cell>
          <cell r="K130" t="str">
            <v>48183000</v>
          </cell>
        </row>
        <row r="131">
          <cell r="A131">
            <v>200072504</v>
          </cell>
        </row>
        <row r="131">
          <cell r="D131">
            <v>200072504</v>
          </cell>
          <cell r="E131" t="str">
            <v>Guardanapos RENOVA GOLD X30 Azul</v>
          </cell>
          <cell r="F131">
            <v>0.95</v>
          </cell>
          <cell r="G131">
            <v>28.5</v>
          </cell>
          <cell r="H131">
            <v>30</v>
          </cell>
          <cell r="I131" t="str">
            <v>5601028007733</v>
          </cell>
          <cell r="J131" t="str">
            <v>35601028007734</v>
          </cell>
          <cell r="K131" t="str">
            <v>48183000</v>
          </cell>
        </row>
        <row r="132">
          <cell r="A132">
            <v>200072500</v>
          </cell>
        </row>
        <row r="132">
          <cell r="D132">
            <v>200072500</v>
          </cell>
          <cell r="E132" t="str">
            <v>Guardanapos RENOVA GOLD X30 Branco</v>
          </cell>
          <cell r="F132">
            <v>0.95</v>
          </cell>
          <cell r="G132">
            <v>28.5</v>
          </cell>
          <cell r="H132">
            <v>30</v>
          </cell>
          <cell r="I132" t="str">
            <v>5601028007085</v>
          </cell>
          <cell r="J132" t="str">
            <v>35601028007086</v>
          </cell>
          <cell r="K132" t="str">
            <v>48183000</v>
          </cell>
        </row>
        <row r="133">
          <cell r="A133">
            <v>200073377</v>
          </cell>
        </row>
        <row r="133">
          <cell r="D133">
            <v>200073377</v>
          </cell>
          <cell r="E133" t="str">
            <v>Guardanapos RENOVA GOLD X30 Preto</v>
          </cell>
          <cell r="F133">
            <v>0.95</v>
          </cell>
          <cell r="G133">
            <v>28.5</v>
          </cell>
          <cell r="H133">
            <v>30</v>
          </cell>
          <cell r="I133" t="str">
            <v>5601028024839</v>
          </cell>
          <cell r="J133" t="str">
            <v>15601028024836</v>
          </cell>
          <cell r="K133" t="str">
            <v>48183000</v>
          </cell>
        </row>
        <row r="134">
          <cell r="A134">
            <v>200073246</v>
          </cell>
          <cell r="B134">
            <v>51</v>
          </cell>
        </row>
        <row r="134">
          <cell r="D134">
            <v>200073246</v>
          </cell>
          <cell r="E134" t="str">
            <v>Guard.RENOVA GOLD Maxi Déco x18 Brc</v>
          </cell>
          <cell r="F134">
            <v>1.11</v>
          </cell>
          <cell r="G134">
            <v>19.98</v>
          </cell>
          <cell r="H134">
            <v>18</v>
          </cell>
          <cell r="I134" t="str">
            <v>5601028024785</v>
          </cell>
          <cell r="J134" t="str">
            <v>15601028024782</v>
          </cell>
          <cell r="K134" t="str">
            <v>48183000</v>
          </cell>
        </row>
        <row r="135">
          <cell r="A135">
            <v>200074311</v>
          </cell>
          <cell r="B135">
            <v>52</v>
          </cell>
        </row>
        <row r="135">
          <cell r="D135">
            <v>200074311</v>
          </cell>
          <cell r="E135" t="str">
            <v>Guard.RENOVA GOLD Maxi Spring x18 Brc</v>
          </cell>
          <cell r="F135">
            <v>1.13</v>
          </cell>
          <cell r="G135">
            <v>20.34</v>
          </cell>
          <cell r="H135">
            <v>18</v>
          </cell>
          <cell r="I135" t="str">
            <v>5601028025416</v>
          </cell>
          <cell r="J135" t="str">
            <v>15601028025413</v>
          </cell>
          <cell r="K135" t="str">
            <v>48183000</v>
          </cell>
        </row>
        <row r="136">
          <cell r="A136">
            <v>200073245</v>
          </cell>
        </row>
        <row r="136">
          <cell r="D136">
            <v>200073245</v>
          </cell>
          <cell r="E136" t="str">
            <v>Guard.RENOVA GOLD Maxi Natal x18 Brc</v>
          </cell>
          <cell r="F136">
            <v>1.15</v>
          </cell>
          <cell r="G136">
            <v>20.7</v>
          </cell>
          <cell r="H136">
            <v>18</v>
          </cell>
          <cell r="I136" t="str">
            <v>5601028024747</v>
          </cell>
          <cell r="J136" t="str">
            <v>15601028024744</v>
          </cell>
          <cell r="K136" t="str">
            <v>48183000</v>
          </cell>
        </row>
        <row r="137">
          <cell r="A137">
            <v>200084995</v>
          </cell>
          <cell r="B137">
            <v>53</v>
          </cell>
        </row>
        <row r="137">
          <cell r="D137">
            <v>200084995</v>
          </cell>
          <cell r="E137" t="str">
            <v>Gua.RENOVA ART TABLE TpA 3FLS x30 Br (a)</v>
          </cell>
          <cell r="F137">
            <v>0.57</v>
          </cell>
          <cell r="G137">
            <v>17.1</v>
          </cell>
          <cell r="H137">
            <v>30</v>
          </cell>
          <cell r="I137" t="str">
            <v>5601028027830</v>
          </cell>
          <cell r="J137" t="str">
            <v>15601028027837</v>
          </cell>
          <cell r="K137" t="str">
            <v>48183000</v>
          </cell>
        </row>
        <row r="138">
          <cell r="A138">
            <v>200033100</v>
          </cell>
          <cell r="B138">
            <v>54</v>
          </cell>
        </row>
        <row r="138">
          <cell r="D138">
            <v>200033100</v>
          </cell>
          <cell r="E138" t="str">
            <v>Guard.RNV ART TABLE Tipo A x36 Branco</v>
          </cell>
          <cell r="F138">
            <v>0.63</v>
          </cell>
          <cell r="G138">
            <v>22.68</v>
          </cell>
          <cell r="H138">
            <v>36</v>
          </cell>
          <cell r="I138" t="str">
            <v>5601028000338</v>
          </cell>
          <cell r="J138" t="str">
            <v>25601028000332</v>
          </cell>
          <cell r="K138" t="str">
            <v>48183000</v>
          </cell>
        </row>
        <row r="139">
          <cell r="A139">
            <v>200071790</v>
          </cell>
        </row>
        <row r="139">
          <cell r="D139">
            <v>200071790</v>
          </cell>
          <cell r="E139" t="str">
            <v>Guard.RENOVA ART TABLE Tipo B x36 Branco</v>
          </cell>
          <cell r="F139">
            <v>0.39</v>
          </cell>
          <cell r="G139">
            <v>14.04</v>
          </cell>
          <cell r="H139">
            <v>36</v>
          </cell>
          <cell r="I139" t="str">
            <v>5601028000345</v>
          </cell>
          <cell r="J139" t="str">
            <v>15601028000342</v>
          </cell>
          <cell r="K139" t="str">
            <v>48183000</v>
          </cell>
        </row>
        <row r="140">
          <cell r="A140">
            <v>200081089</v>
          </cell>
          <cell r="B140">
            <v>55</v>
          </cell>
        </row>
        <row r="140">
          <cell r="D140">
            <v>200081089</v>
          </cell>
          <cell r="E140" t="str">
            <v>Gua.RENOVA ART TABLE Tipo A Duplo X18 Br</v>
          </cell>
          <cell r="F140">
            <v>1.18</v>
          </cell>
          <cell r="G140">
            <v>21.24</v>
          </cell>
          <cell r="H140">
            <v>18</v>
          </cell>
          <cell r="I140" t="str">
            <v>5601028027298</v>
          </cell>
          <cell r="J140" t="str">
            <v>15601028027295</v>
          </cell>
          <cell r="K140" t="str">
            <v>48183000</v>
          </cell>
        </row>
        <row r="141">
          <cell r="A141">
            <v>200073639</v>
          </cell>
          <cell r="B141">
            <v>56</v>
          </cell>
        </row>
        <row r="141">
          <cell r="D141">
            <v>200073639</v>
          </cell>
          <cell r="E141" t="str">
            <v>Guard.RNV ART TABLE Tipo A Déco x30 Br</v>
          </cell>
          <cell r="F141">
            <v>0.74</v>
          </cell>
          <cell r="G141">
            <v>22.2</v>
          </cell>
          <cell r="H141">
            <v>30</v>
          </cell>
          <cell r="I141" t="str">
            <v>5601028023382</v>
          </cell>
          <cell r="J141" t="str">
            <v>15601028023389</v>
          </cell>
          <cell r="K141" t="str">
            <v>48183000</v>
          </cell>
        </row>
        <row r="142">
          <cell r="A142">
            <v>200061500</v>
          </cell>
          <cell r="B142">
            <v>57</v>
          </cell>
        </row>
        <row r="142">
          <cell r="D142">
            <v>200061500</v>
          </cell>
          <cell r="E142" t="str">
            <v>Guardanapos RENOVA Olé! Duplo X24 Branco</v>
          </cell>
          <cell r="F142">
            <v>0.48</v>
          </cell>
          <cell r="G142">
            <v>11.52</v>
          </cell>
          <cell r="H142">
            <v>24</v>
          </cell>
          <cell r="I142" t="str">
            <v>5601028016766</v>
          </cell>
          <cell r="J142" t="str">
            <v>15601028016763</v>
          </cell>
          <cell r="K142" t="str">
            <v>48183000</v>
          </cell>
        </row>
        <row r="143">
          <cell r="A143">
            <v>200061391</v>
          </cell>
        </row>
        <row r="143">
          <cell r="D143">
            <v>200061391</v>
          </cell>
          <cell r="E143" t="str">
            <v>Guardanapos RENOVA Olé! X48 Branco</v>
          </cell>
          <cell r="F143">
            <v>0.25</v>
          </cell>
          <cell r="G143">
            <v>12</v>
          </cell>
          <cell r="H143">
            <v>48</v>
          </cell>
          <cell r="I143" t="str">
            <v>5601028016742</v>
          </cell>
          <cell r="J143" t="str">
            <v>15601028016749</v>
          </cell>
          <cell r="K143" t="str">
            <v>48183000</v>
          </cell>
        </row>
        <row r="144">
          <cell r="A144">
            <v>200071160</v>
          </cell>
          <cell r="B144">
            <v>58</v>
          </cell>
        </row>
        <row r="144">
          <cell r="D144">
            <v>200071160</v>
          </cell>
          <cell r="E144" t="str">
            <v>Guard. RENOVA Doble! 2 Folhas x36 Rosa</v>
          </cell>
          <cell r="F144">
            <v>0.49</v>
          </cell>
          <cell r="G144">
            <v>17.64</v>
          </cell>
          <cell r="H144">
            <v>36</v>
          </cell>
          <cell r="I144" t="str">
            <v>5601028023542</v>
          </cell>
          <cell r="J144" t="str">
            <v>15601028023549</v>
          </cell>
          <cell r="K144" t="str">
            <v>48183000</v>
          </cell>
        </row>
        <row r="145">
          <cell r="A145">
            <v>200071231</v>
          </cell>
          <cell r="B145">
            <v>59</v>
          </cell>
        </row>
        <row r="145">
          <cell r="D145">
            <v>200071231</v>
          </cell>
          <cell r="E145" t="str">
            <v>Guard.RENOVAGREEN DO BEM 2 Folhas x48 Br</v>
          </cell>
          <cell r="F145">
            <v>0.44</v>
          </cell>
          <cell r="G145">
            <v>21.12</v>
          </cell>
          <cell r="H145">
            <v>48</v>
          </cell>
          <cell r="I145" t="str">
            <v>5601028023559</v>
          </cell>
          <cell r="J145" t="str">
            <v>15601028023556</v>
          </cell>
          <cell r="K145" t="str">
            <v>48183000</v>
          </cell>
        </row>
        <row r="146">
          <cell r="A146">
            <v>200073378</v>
          </cell>
          <cell r="B146">
            <v>60</v>
          </cell>
        </row>
        <row r="146">
          <cell r="D146">
            <v>200073378</v>
          </cell>
          <cell r="E146" t="str">
            <v>Guard.RENOVAGREEN DO BEM 1 Folha x60</v>
          </cell>
          <cell r="F146">
            <v>0.25</v>
          </cell>
          <cell r="G146">
            <v>15</v>
          </cell>
          <cell r="H146">
            <v>60</v>
          </cell>
          <cell r="I146" t="str">
            <v>5601028012935</v>
          </cell>
          <cell r="J146" t="str">
            <v>25601028016739</v>
          </cell>
          <cell r="K146" t="str">
            <v>48183000</v>
          </cell>
        </row>
        <row r="147">
          <cell r="A147">
            <v>200081091</v>
          </cell>
          <cell r="B147">
            <v>61</v>
          </cell>
        </row>
        <row r="147">
          <cell r="D147">
            <v>200081091</v>
          </cell>
          <cell r="E147" t="str">
            <v>Guard. RENOVA Love&amp;Action TIPO A X36 (b)</v>
          </cell>
          <cell r="F147">
            <v>0.62</v>
          </cell>
          <cell r="G147">
            <v>22.32</v>
          </cell>
          <cell r="H147">
            <v>36</v>
          </cell>
          <cell r="I147" t="str">
            <v>5601028027595</v>
          </cell>
          <cell r="J147" t="str">
            <v>15601028027592</v>
          </cell>
          <cell r="K147" t="str">
            <v>48183000</v>
          </cell>
        </row>
        <row r="148">
          <cell r="A148">
            <v>200063789</v>
          </cell>
          <cell r="B148">
            <v>62</v>
          </cell>
        </row>
        <row r="148">
          <cell r="D148">
            <v>200063789</v>
          </cell>
          <cell r="E148" t="str">
            <v>Guard. Renova BLK Tipo G X18 Branco</v>
          </cell>
          <cell r="F148">
            <v>0.92</v>
          </cell>
          <cell r="G148">
            <v>16.56</v>
          </cell>
          <cell r="H148">
            <v>18</v>
          </cell>
          <cell r="I148" t="str">
            <v>5601028014441</v>
          </cell>
          <cell r="J148" t="str">
            <v>15601028014448</v>
          </cell>
          <cell r="K148" t="str">
            <v>48183000</v>
          </cell>
        </row>
        <row r="149">
          <cell r="A149">
            <v>200057234</v>
          </cell>
          <cell r="B149">
            <v>64</v>
          </cell>
        </row>
        <row r="149">
          <cell r="D149">
            <v>200057234</v>
          </cell>
          <cell r="E149" t="str">
            <v>L.Faciais RENOVA Red tubo 40x18</v>
          </cell>
          <cell r="F149">
            <v>3.6</v>
          </cell>
          <cell r="G149">
            <v>64.8</v>
          </cell>
          <cell r="H149">
            <v>18</v>
          </cell>
          <cell r="I149" t="str">
            <v>5601028012300</v>
          </cell>
          <cell r="J149" t="str">
            <v>35601028012301</v>
          </cell>
          <cell r="K149" t="str">
            <v>48182010</v>
          </cell>
        </row>
        <row r="150">
          <cell r="A150">
            <v>200057220</v>
          </cell>
        </row>
        <row r="150">
          <cell r="D150">
            <v>200057220</v>
          </cell>
          <cell r="E150" t="str">
            <v>L.Faciais RENOVA Orange 40x18</v>
          </cell>
          <cell r="F150">
            <v>3.6</v>
          </cell>
          <cell r="G150">
            <v>64.8</v>
          </cell>
          <cell r="H150">
            <v>18</v>
          </cell>
          <cell r="I150" t="str">
            <v>5601028012300</v>
          </cell>
          <cell r="J150" t="str">
            <v>35601028014275</v>
          </cell>
          <cell r="K150" t="str">
            <v>48182010</v>
          </cell>
        </row>
        <row r="151">
          <cell r="A151">
            <v>200063860</v>
          </cell>
        </row>
        <row r="151">
          <cell r="D151">
            <v>200063860</v>
          </cell>
          <cell r="E151" t="str">
            <v>L.Faciais RENOVA Brown tubo 40x18</v>
          </cell>
          <cell r="F151">
            <v>3.6</v>
          </cell>
          <cell r="G151">
            <v>64.8</v>
          </cell>
          <cell r="H151">
            <v>18</v>
          </cell>
          <cell r="I151" t="str">
            <v>5601028012300</v>
          </cell>
          <cell r="J151" t="str">
            <v>25601028014285</v>
          </cell>
          <cell r="K151" t="str">
            <v>48182010</v>
          </cell>
        </row>
        <row r="152">
          <cell r="A152">
            <v>200057221</v>
          </cell>
        </row>
        <row r="152">
          <cell r="D152">
            <v>200057221</v>
          </cell>
          <cell r="E152" t="str">
            <v>L.Faciais RENOVA Green tubo 40x18</v>
          </cell>
          <cell r="F152">
            <v>3.6</v>
          </cell>
          <cell r="G152">
            <v>64.8</v>
          </cell>
          <cell r="H152">
            <v>18</v>
          </cell>
          <cell r="I152" t="str">
            <v>5601028012300</v>
          </cell>
          <cell r="J152" t="str">
            <v>45601028014272</v>
          </cell>
          <cell r="K152" t="str">
            <v>48182010</v>
          </cell>
        </row>
        <row r="153">
          <cell r="A153">
            <v>200057218</v>
          </cell>
        </row>
        <row r="153">
          <cell r="D153">
            <v>200057218</v>
          </cell>
          <cell r="E153" t="str">
            <v>L.Faciais RENOVA Blue tubo 40x18</v>
          </cell>
          <cell r="F153">
            <v>3.6</v>
          </cell>
          <cell r="G153">
            <v>64.8</v>
          </cell>
          <cell r="H153">
            <v>18</v>
          </cell>
          <cell r="I153" t="str">
            <v>5601028012300</v>
          </cell>
          <cell r="J153" t="str">
            <v>15601028014271</v>
          </cell>
          <cell r="K153" t="str">
            <v>48182010</v>
          </cell>
        </row>
        <row r="154">
          <cell r="A154">
            <v>200063861</v>
          </cell>
        </row>
        <row r="154">
          <cell r="D154">
            <v>200063861</v>
          </cell>
          <cell r="E154" t="str">
            <v>L.Faciais RENOVA Purple tubo 40x18</v>
          </cell>
          <cell r="F154">
            <v>3.6</v>
          </cell>
          <cell r="G154">
            <v>64.8</v>
          </cell>
          <cell r="H154">
            <v>18</v>
          </cell>
          <cell r="I154" t="str">
            <v>5601028012300</v>
          </cell>
          <cell r="J154" t="str">
            <v>35601028014282</v>
          </cell>
          <cell r="K154" t="str">
            <v>48182010</v>
          </cell>
        </row>
        <row r="155">
          <cell r="A155">
            <v>200057219</v>
          </cell>
        </row>
        <row r="155">
          <cell r="D155">
            <v>200057219</v>
          </cell>
          <cell r="E155" t="str">
            <v>L.Faciais RENOVA Fucsia tubo 40x18</v>
          </cell>
          <cell r="F155">
            <v>3.6</v>
          </cell>
          <cell r="G155">
            <v>64.8</v>
          </cell>
          <cell r="H155">
            <v>18</v>
          </cell>
          <cell r="I155" t="str">
            <v>5601028012300</v>
          </cell>
          <cell r="J155" t="str">
            <v>25601028014278</v>
          </cell>
          <cell r="K155" t="str">
            <v>48182010</v>
          </cell>
        </row>
        <row r="156">
          <cell r="A156">
            <v>200057233</v>
          </cell>
        </row>
        <row r="156">
          <cell r="D156">
            <v>200057233</v>
          </cell>
          <cell r="E156" t="str">
            <v>L.Faciais RENOVA Black tubo 40x18</v>
          </cell>
          <cell r="F156">
            <v>3.6</v>
          </cell>
          <cell r="G156">
            <v>64.8</v>
          </cell>
          <cell r="H156">
            <v>18</v>
          </cell>
          <cell r="I156" t="str">
            <v>5601028012300</v>
          </cell>
          <cell r="J156" t="str">
            <v>15601028012307</v>
          </cell>
          <cell r="K156" t="str">
            <v>48182010</v>
          </cell>
        </row>
        <row r="157">
          <cell r="A157">
            <v>200067189</v>
          </cell>
          <cell r="B157">
            <v>65</v>
          </cell>
        </row>
        <row r="157">
          <cell r="D157">
            <v>200067189</v>
          </cell>
          <cell r="E157" t="str">
            <v>L.Faciais RNV Red Label Maxi Green x16</v>
          </cell>
          <cell r="F157">
            <v>0.89</v>
          </cell>
          <cell r="G157">
            <v>14.24</v>
          </cell>
          <cell r="H157">
            <v>16</v>
          </cell>
          <cell r="I157" t="str">
            <v>5601028020961</v>
          </cell>
          <cell r="J157" t="str">
            <v>15601028020968</v>
          </cell>
          <cell r="K157" t="str">
            <v>48182010</v>
          </cell>
        </row>
        <row r="158">
          <cell r="A158">
            <v>200067196</v>
          </cell>
        </row>
        <row r="158">
          <cell r="D158">
            <v>200067196</v>
          </cell>
          <cell r="E158" t="str">
            <v>L.Faciais RNV Red Label Maxi 2 cores x16</v>
          </cell>
          <cell r="F158">
            <v>0.89</v>
          </cell>
          <cell r="G158">
            <v>14.24</v>
          </cell>
          <cell r="H158">
            <v>16</v>
          </cell>
          <cell r="I158" t="str">
            <v>5601028021098</v>
          </cell>
          <cell r="J158" t="str">
            <v>15601028021095</v>
          </cell>
          <cell r="K158" t="str">
            <v>48182010</v>
          </cell>
        </row>
        <row r="159">
          <cell r="A159">
            <v>200067192</v>
          </cell>
        </row>
        <row r="159">
          <cell r="D159">
            <v>200067192</v>
          </cell>
          <cell r="E159" t="str">
            <v>L.Faciais RNV Red Label Maxi Yellow x16</v>
          </cell>
          <cell r="F159">
            <v>0.89</v>
          </cell>
          <cell r="G159">
            <v>14.24</v>
          </cell>
          <cell r="H159">
            <v>16</v>
          </cell>
          <cell r="I159" t="str">
            <v>5601028020992</v>
          </cell>
          <cell r="J159" t="str">
            <v>15601028020999</v>
          </cell>
          <cell r="K159" t="str">
            <v>48182010</v>
          </cell>
        </row>
        <row r="160">
          <cell r="A160">
            <v>200067190</v>
          </cell>
        </row>
        <row r="160">
          <cell r="D160">
            <v>200067190</v>
          </cell>
          <cell r="E160" t="str">
            <v>L.Faciais RNV Red Label Maxi Orange x16</v>
          </cell>
          <cell r="F160">
            <v>0.89</v>
          </cell>
          <cell r="G160">
            <v>14.24</v>
          </cell>
          <cell r="H160">
            <v>16</v>
          </cell>
          <cell r="I160" t="str">
            <v>5601028020978</v>
          </cell>
          <cell r="J160" t="str">
            <v>15601028020975</v>
          </cell>
          <cell r="K160" t="str">
            <v>48182010</v>
          </cell>
        </row>
        <row r="161">
          <cell r="A161">
            <v>200067191</v>
          </cell>
        </row>
        <row r="161">
          <cell r="D161">
            <v>200067191</v>
          </cell>
          <cell r="E161" t="str">
            <v>L.Faciais RNV Red Label Maxi Red x16</v>
          </cell>
          <cell r="F161">
            <v>0.89</v>
          </cell>
          <cell r="G161">
            <v>14.24</v>
          </cell>
          <cell r="H161">
            <v>16</v>
          </cell>
          <cell r="I161" t="str">
            <v>5601028020985</v>
          </cell>
          <cell r="J161" t="str">
            <v>15601028020982</v>
          </cell>
          <cell r="K161" t="str">
            <v>48182010</v>
          </cell>
        </row>
        <row r="162">
          <cell r="A162">
            <v>200067188</v>
          </cell>
        </row>
        <row r="162">
          <cell r="D162">
            <v>200067188</v>
          </cell>
          <cell r="E162" t="str">
            <v>L.Faciais RNV Red Label Maxi Fucsia x16</v>
          </cell>
          <cell r="F162">
            <v>0.89</v>
          </cell>
          <cell r="G162">
            <v>14.24</v>
          </cell>
          <cell r="H162">
            <v>16</v>
          </cell>
          <cell r="I162" t="str">
            <v>5601028020954</v>
          </cell>
          <cell r="J162" t="str">
            <v>15601028020951</v>
          </cell>
          <cell r="K162" t="str">
            <v>48182010</v>
          </cell>
        </row>
        <row r="163">
          <cell r="A163">
            <v>200000167</v>
          </cell>
          <cell r="B163">
            <v>66</v>
          </cell>
        </row>
        <row r="163">
          <cell r="D163">
            <v>200000167</v>
          </cell>
          <cell r="E163" t="str">
            <v>L.Faciais RENOVA ACTIVE Maxi 30 Branco</v>
          </cell>
          <cell r="F163">
            <v>0.44</v>
          </cell>
          <cell r="G163">
            <v>13.2</v>
          </cell>
          <cell r="H163">
            <v>30</v>
          </cell>
          <cell r="I163" t="str">
            <v>5601028000413</v>
          </cell>
          <cell r="J163" t="str">
            <v>15601028000410</v>
          </cell>
          <cell r="K163" t="str">
            <v>48182010</v>
          </cell>
        </row>
        <row r="164">
          <cell r="A164">
            <v>200045585</v>
          </cell>
        </row>
        <row r="164">
          <cell r="D164">
            <v>200045585</v>
          </cell>
          <cell r="E164" t="str">
            <v>L.Faciais RENOVA ACTIVE Mini 54 Branco</v>
          </cell>
          <cell r="F164">
            <v>0.27</v>
          </cell>
          <cell r="G164">
            <v>14.58</v>
          </cell>
          <cell r="H164">
            <v>54</v>
          </cell>
          <cell r="I164" t="str">
            <v>5601028000406</v>
          </cell>
          <cell r="J164" t="str">
            <v>35601028000407</v>
          </cell>
          <cell r="K164" t="str">
            <v>48182010</v>
          </cell>
        </row>
        <row r="165">
          <cell r="A165">
            <v>200076587</v>
          </cell>
          <cell r="B165">
            <v>67</v>
          </cell>
        </row>
        <row r="165">
          <cell r="D165">
            <v>200076587</v>
          </cell>
          <cell r="E165" t="str">
            <v>L.Faciais RENOVA Plenitude 200x12 Brc</v>
          </cell>
          <cell r="F165">
            <v>0.97</v>
          </cell>
          <cell r="G165">
            <v>11.64</v>
          </cell>
          <cell r="H165">
            <v>12</v>
          </cell>
          <cell r="I165" t="str">
            <v>5601028026345</v>
          </cell>
          <cell r="J165" t="str">
            <v>15601028026342</v>
          </cell>
          <cell r="K165" t="str">
            <v>48182010</v>
          </cell>
        </row>
        <row r="166">
          <cell r="A166">
            <v>200002926</v>
          </cell>
          <cell r="B166">
            <v>68</v>
          </cell>
        </row>
        <row r="166">
          <cell r="D166">
            <v>200002926</v>
          </cell>
          <cell r="E166" t="str">
            <v>L.Faciais RENOVA PLENITUDE Maxi 30Branco</v>
          </cell>
          <cell r="F166">
            <v>0.39</v>
          </cell>
          <cell r="G166">
            <v>11.7</v>
          </cell>
          <cell r="H166">
            <v>30</v>
          </cell>
          <cell r="I166" t="str">
            <v>5601028002929</v>
          </cell>
          <cell r="J166" t="str">
            <v>15601028002926</v>
          </cell>
          <cell r="K166" t="str">
            <v>48182010</v>
          </cell>
        </row>
        <row r="167">
          <cell r="A167">
            <v>200065402</v>
          </cell>
          <cell r="B167">
            <v>69</v>
          </cell>
        </row>
        <row r="167">
          <cell r="D167">
            <v>200065402</v>
          </cell>
          <cell r="E167" t="str">
            <v>L.Faciais RENOVA Bio Care x30 Br</v>
          </cell>
          <cell r="F167">
            <v>0.59</v>
          </cell>
          <cell r="G167">
            <v>17.7</v>
          </cell>
          <cell r="H167">
            <v>30</v>
          </cell>
          <cell r="I167" t="str">
            <v>5601028014328</v>
          </cell>
          <cell r="J167" t="str">
            <v>15601028014325</v>
          </cell>
          <cell r="K167" t="str">
            <v>48182010</v>
          </cell>
        </row>
        <row r="168">
          <cell r="A168">
            <v>200080234</v>
          </cell>
          <cell r="B168">
            <v>70</v>
          </cell>
        </row>
        <row r="168">
          <cell r="D168">
            <v>200080234</v>
          </cell>
          <cell r="E168" t="str">
            <v>L.Faciais RNV DESIGN Girly 50x18 EXP</v>
          </cell>
          <cell r="F168">
            <v>0.68</v>
          </cell>
          <cell r="G168">
            <v>12.24</v>
          </cell>
          <cell r="H168">
            <v>18</v>
          </cell>
          <cell r="I168" t="str">
            <v>5601028025393</v>
          </cell>
          <cell r="J168" t="str">
            <v>25601028025397</v>
          </cell>
          <cell r="K168" t="str">
            <v>48182010</v>
          </cell>
        </row>
        <row r="169">
          <cell r="A169">
            <v>200067008</v>
          </cell>
          <cell r="B169">
            <v>71</v>
          </cell>
        </row>
        <row r="169">
          <cell r="D169">
            <v>200067008</v>
          </cell>
          <cell r="E169" t="str">
            <v>L.Bolso RNV Red Label Lavanda 6x40 Lilas</v>
          </cell>
          <cell r="F169">
            <v>0.59</v>
          </cell>
          <cell r="G169">
            <v>23.6</v>
          </cell>
          <cell r="H169">
            <v>40</v>
          </cell>
          <cell r="I169" t="str">
            <v>5601028020657</v>
          </cell>
          <cell r="J169" t="str">
            <v>15601028020654</v>
          </cell>
          <cell r="K169" t="str">
            <v>48182010</v>
          </cell>
        </row>
        <row r="170">
          <cell r="A170">
            <v>200067007</v>
          </cell>
        </row>
        <row r="170">
          <cell r="D170">
            <v>200067007</v>
          </cell>
          <cell r="E170" t="str">
            <v>L.Bolso RNV Red Label Strawberry 6x40Red</v>
          </cell>
          <cell r="F170">
            <v>0.59</v>
          </cell>
          <cell r="G170">
            <v>23.6</v>
          </cell>
          <cell r="H170">
            <v>40</v>
          </cell>
          <cell r="I170" t="str">
            <v>5601028020640</v>
          </cell>
          <cell r="J170" t="str">
            <v>15601028020647</v>
          </cell>
          <cell r="K170" t="str">
            <v>48182010</v>
          </cell>
        </row>
        <row r="171">
          <cell r="A171">
            <v>200067006</v>
          </cell>
        </row>
        <row r="171">
          <cell r="D171">
            <v>200067006</v>
          </cell>
          <cell r="E171" t="str">
            <v>L.Bolso RNV Red Label Mango 6x40 Yellow</v>
          </cell>
          <cell r="F171">
            <v>0.59</v>
          </cell>
          <cell r="G171">
            <v>23.6</v>
          </cell>
          <cell r="H171">
            <v>40</v>
          </cell>
          <cell r="I171" t="str">
            <v>5601028020633</v>
          </cell>
          <cell r="J171" t="str">
            <v>15601028020630</v>
          </cell>
          <cell r="K171" t="str">
            <v>48182010</v>
          </cell>
        </row>
        <row r="172">
          <cell r="A172">
            <v>200067004</v>
          </cell>
        </row>
        <row r="172">
          <cell r="D172">
            <v>200067004</v>
          </cell>
          <cell r="E172" t="str">
            <v>L.Bolso RNV Red Label O.Fizz 6x40 Orange</v>
          </cell>
          <cell r="F172">
            <v>0.59</v>
          </cell>
          <cell r="G172">
            <v>23.6</v>
          </cell>
          <cell r="H172">
            <v>40</v>
          </cell>
          <cell r="I172" t="str">
            <v>5601028020619</v>
          </cell>
          <cell r="J172" t="str">
            <v>15601028020616</v>
          </cell>
          <cell r="K172" t="str">
            <v>48182010</v>
          </cell>
        </row>
        <row r="173">
          <cell r="A173">
            <v>200067005</v>
          </cell>
        </row>
        <row r="173">
          <cell r="D173">
            <v>200067005</v>
          </cell>
          <cell r="E173" t="str">
            <v>L.Bolso RNV Red Label Blueberry 6x40Blue</v>
          </cell>
          <cell r="F173">
            <v>0.59</v>
          </cell>
          <cell r="G173">
            <v>23.6</v>
          </cell>
          <cell r="H173">
            <v>40</v>
          </cell>
          <cell r="I173" t="str">
            <v>5601028020626</v>
          </cell>
          <cell r="J173" t="str">
            <v>15601028020623</v>
          </cell>
          <cell r="K173" t="str">
            <v>48182010</v>
          </cell>
        </row>
        <row r="174">
          <cell r="A174">
            <v>200067104</v>
          </cell>
        </row>
        <row r="174">
          <cell r="D174">
            <v>200067104</v>
          </cell>
          <cell r="E174" t="str">
            <v>L.Bolso RNV Red Label Roses 6x40 Fucsia</v>
          </cell>
          <cell r="F174">
            <v>0.59</v>
          </cell>
          <cell r="G174">
            <v>23.6</v>
          </cell>
          <cell r="H174">
            <v>40</v>
          </cell>
          <cell r="I174" t="str">
            <v>5601028020602</v>
          </cell>
          <cell r="J174" t="str">
            <v>15601028020609</v>
          </cell>
          <cell r="K174" t="str">
            <v>48182010</v>
          </cell>
        </row>
        <row r="175">
          <cell r="A175">
            <v>200067003</v>
          </cell>
        </row>
        <row r="175">
          <cell r="D175">
            <v>200067003</v>
          </cell>
          <cell r="E175" t="str">
            <v>L.Bolso RNV Red Label S.mint 6x40 Green</v>
          </cell>
          <cell r="F175">
            <v>0.59</v>
          </cell>
          <cell r="G175">
            <v>23.6</v>
          </cell>
          <cell r="H175">
            <v>40</v>
          </cell>
          <cell r="I175" t="str">
            <v>5601028020596</v>
          </cell>
          <cell r="J175" t="str">
            <v>15601028020593</v>
          </cell>
          <cell r="K175" t="str">
            <v>48182010</v>
          </cell>
        </row>
        <row r="176">
          <cell r="A176">
            <v>200068733</v>
          </cell>
          <cell r="B176">
            <v>72</v>
          </cell>
        </row>
        <row r="176">
          <cell r="D176">
            <v>200068733</v>
          </cell>
          <cell r="E176" t="str">
            <v>L.Bolso RENOVA Red Label Pure White 6x40</v>
          </cell>
          <cell r="F176">
            <v>0.59</v>
          </cell>
          <cell r="G176">
            <v>23.6</v>
          </cell>
          <cell r="H176">
            <v>40</v>
          </cell>
          <cell r="I176" t="str">
            <v>5601028002127</v>
          </cell>
          <cell r="J176" t="str">
            <v>15601028002124</v>
          </cell>
          <cell r="K176" t="str">
            <v>48182010</v>
          </cell>
        </row>
        <row r="177">
          <cell r="A177">
            <v>200072942</v>
          </cell>
          <cell r="B177">
            <v>73</v>
          </cell>
        </row>
        <row r="177">
          <cell r="D177">
            <v>200072942</v>
          </cell>
          <cell r="E177" t="str">
            <v>L.Bolso RNV SENSITIVE Pure 6x40 Brc</v>
          </cell>
          <cell r="F177">
            <v>0.31</v>
          </cell>
          <cell r="G177">
            <v>12.4</v>
          </cell>
          <cell r="H177">
            <v>40</v>
          </cell>
          <cell r="I177" t="str">
            <v>5601028000383</v>
          </cell>
          <cell r="J177" t="str">
            <v>15601028000380</v>
          </cell>
          <cell r="K177" t="str">
            <v>48182010</v>
          </cell>
        </row>
        <row r="178">
          <cell r="A178">
            <v>200072983</v>
          </cell>
        </row>
        <row r="178">
          <cell r="D178">
            <v>200072983</v>
          </cell>
          <cell r="E178" t="str">
            <v>L.Bolso RNV SENSITIVE Pure 18x21 Brc</v>
          </cell>
          <cell r="F178">
            <v>0.95</v>
          </cell>
          <cell r="G178">
            <v>19.95</v>
          </cell>
          <cell r="H178">
            <v>21</v>
          </cell>
          <cell r="I178" t="str">
            <v>5601028004398</v>
          </cell>
          <cell r="J178" t="str">
            <v>15601028004395</v>
          </cell>
          <cell r="K178" t="str">
            <v>48182010</v>
          </cell>
        </row>
        <row r="179">
          <cell r="A179">
            <v>200072943</v>
          </cell>
          <cell r="B179">
            <v>74</v>
          </cell>
        </row>
        <row r="179">
          <cell r="D179">
            <v>200072943</v>
          </cell>
          <cell r="E179" t="str">
            <v>L.Bolso RNV SENSITIVE Lavender 6x40 Brc</v>
          </cell>
          <cell r="F179">
            <v>0.37</v>
          </cell>
          <cell r="G179">
            <v>14.8</v>
          </cell>
          <cell r="H179">
            <v>40</v>
          </cell>
          <cell r="I179" t="str">
            <v>5601028003551</v>
          </cell>
          <cell r="J179" t="str">
            <v>15601028003558</v>
          </cell>
          <cell r="K179" t="str">
            <v>48182010</v>
          </cell>
        </row>
        <row r="180">
          <cell r="A180">
            <v>200072944</v>
          </cell>
        </row>
        <row r="180">
          <cell r="D180">
            <v>200072944</v>
          </cell>
          <cell r="E180" t="str">
            <v>L.Bolso RNV SENSITIVE Menthol 6x40 Brc</v>
          </cell>
          <cell r="F180">
            <v>0.35</v>
          </cell>
          <cell r="G180">
            <v>14</v>
          </cell>
          <cell r="H180">
            <v>40</v>
          </cell>
          <cell r="I180" t="str">
            <v>5601028000901</v>
          </cell>
          <cell r="J180" t="str">
            <v>15601028000908</v>
          </cell>
          <cell r="K180" t="str">
            <v>48182010</v>
          </cell>
        </row>
        <row r="181">
          <cell r="A181">
            <v>200076577</v>
          </cell>
          <cell r="B181">
            <v>75</v>
          </cell>
        </row>
        <row r="181">
          <cell r="D181">
            <v>200076577</v>
          </cell>
          <cell r="E181" t="str">
            <v>L.Bolso RENOVA Black Comp. 6x10</v>
          </cell>
          <cell r="F181">
            <v>1.48</v>
          </cell>
          <cell r="G181">
            <v>14.8</v>
          </cell>
          <cell r="H181">
            <v>10</v>
          </cell>
          <cell r="I181" t="str">
            <v>5601028009829</v>
          </cell>
          <cell r="J181" t="str">
            <v>15601028009826</v>
          </cell>
          <cell r="K181" t="str">
            <v>48182010</v>
          </cell>
        </row>
        <row r="182">
          <cell r="A182">
            <v>200070551</v>
          </cell>
          <cell r="B182">
            <v>76</v>
          </cell>
        </row>
        <row r="182">
          <cell r="D182">
            <v>200070551</v>
          </cell>
          <cell r="E182" t="str">
            <v>L.Bolso RNV DESIGN Comp. 10x30 Branco</v>
          </cell>
          <cell r="F182">
            <v>0.61</v>
          </cell>
          <cell r="G182">
            <v>18.3</v>
          </cell>
          <cell r="H182">
            <v>30</v>
          </cell>
          <cell r="I182" t="str">
            <v>5601028023320</v>
          </cell>
          <cell r="J182" t="str">
            <v>15601028023327</v>
          </cell>
          <cell r="K182" t="str">
            <v>48182010</v>
          </cell>
        </row>
        <row r="183">
          <cell r="A183">
            <v>200070416</v>
          </cell>
        </row>
        <row r="183">
          <cell r="D183">
            <v>200070416</v>
          </cell>
          <cell r="E183" t="str">
            <v>L.Bolso RNV DESIGN Comp. 6x42 Branco</v>
          </cell>
          <cell r="F183">
            <v>0.37</v>
          </cell>
          <cell r="G183">
            <v>15.54</v>
          </cell>
          <cell r="H183">
            <v>42</v>
          </cell>
          <cell r="I183" t="str">
            <v>5601028023313</v>
          </cell>
          <cell r="J183" t="str">
            <v>15601028023310</v>
          </cell>
          <cell r="K183" t="str">
            <v>48182010</v>
          </cell>
        </row>
        <row r="184">
          <cell r="A184">
            <v>200078321</v>
          </cell>
          <cell r="B184">
            <v>77</v>
          </cell>
        </row>
        <row r="184">
          <cell r="D184">
            <v>200078321</v>
          </cell>
          <cell r="E184" t="str">
            <v>L.Bolso RNV DESIGN Girly Comp. 6x42 Brc</v>
          </cell>
          <cell r="F184">
            <v>0.37</v>
          </cell>
          <cell r="G184">
            <v>15.54</v>
          </cell>
          <cell r="H184">
            <v>42</v>
          </cell>
          <cell r="I184" t="str">
            <v>5601028025249</v>
          </cell>
          <cell r="J184" t="str">
            <v>15601028025246</v>
          </cell>
          <cell r="K184" t="str">
            <v>48182010</v>
          </cell>
        </row>
        <row r="185">
          <cell r="A185">
            <v>200070426</v>
          </cell>
          <cell r="B185">
            <v>78</v>
          </cell>
        </row>
        <row r="185">
          <cell r="D185">
            <v>200070426</v>
          </cell>
          <cell r="E185" t="str">
            <v>L.Bolso RNV KIDS Comp. 6x42 Branco</v>
          </cell>
          <cell r="F185">
            <v>0.37</v>
          </cell>
          <cell r="G185">
            <v>15.54</v>
          </cell>
          <cell r="H185">
            <v>42</v>
          </cell>
          <cell r="I185" t="str">
            <v>5601028023160</v>
          </cell>
          <cell r="J185" t="str">
            <v>15601028023167</v>
          </cell>
          <cell r="K185" t="str">
            <v>48182010</v>
          </cell>
        </row>
        <row r="186">
          <cell r="A186">
            <v>200069905</v>
          </cell>
          <cell r="B186">
            <v>79</v>
          </cell>
        </row>
        <row r="186">
          <cell r="D186">
            <v>200069905</v>
          </cell>
          <cell r="E186" t="str">
            <v>L.Bolso RNV Red Label Mix 18x2 Display</v>
          </cell>
          <cell r="F186">
            <v>2.89</v>
          </cell>
          <cell r="G186">
            <v>5.78</v>
          </cell>
          <cell r="H186">
            <v>2</v>
          </cell>
          <cell r="I186" t="str">
            <v>5601028023122</v>
          </cell>
          <cell r="J186" t="str">
            <v>15601028023129</v>
          </cell>
          <cell r="K186" t="str">
            <v>48182010</v>
          </cell>
        </row>
        <row r="187">
          <cell r="A187">
            <v>200066554</v>
          </cell>
          <cell r="B187">
            <v>80</v>
          </cell>
        </row>
        <row r="187">
          <cell r="D187">
            <v>200066554</v>
          </cell>
          <cell r="E187" t="str">
            <v>L.Bolso Renovagreen Do Bem 10x30 br</v>
          </cell>
          <cell r="F187">
            <v>0.41</v>
          </cell>
          <cell r="G187">
            <v>12.3</v>
          </cell>
          <cell r="H187">
            <v>30</v>
          </cell>
          <cell r="I187" t="str">
            <v>5601028011037</v>
          </cell>
          <cell r="J187" t="str">
            <v>15601028011034</v>
          </cell>
          <cell r="K187" t="str">
            <v>48182010</v>
          </cell>
        </row>
        <row r="188">
          <cell r="A188">
            <v>200064344</v>
          </cell>
          <cell r="B188">
            <v>81</v>
          </cell>
        </row>
        <row r="188">
          <cell r="D188">
            <v>200064344</v>
          </cell>
          <cell r="E188" t="str">
            <v>Pensos UF RNV FIRST SCA 12x24</v>
          </cell>
          <cell r="F188">
            <v>1.09</v>
          </cell>
          <cell r="G188">
            <v>26.16</v>
          </cell>
          <cell r="H188">
            <v>24</v>
          </cell>
          <cell r="I188" t="str">
            <v>5601028018845</v>
          </cell>
          <cell r="J188" t="str">
            <v>15601028018842</v>
          </cell>
          <cell r="K188" t="str">
            <v>96190030</v>
          </cell>
        </row>
        <row r="189">
          <cell r="A189">
            <v>200064343</v>
          </cell>
        </row>
        <row r="189">
          <cell r="D189">
            <v>200064343</v>
          </cell>
          <cell r="E189" t="str">
            <v>Pensos UF RNV FIRST NCA 14x24</v>
          </cell>
          <cell r="F189">
            <v>1.09</v>
          </cell>
          <cell r="G189">
            <v>26.16</v>
          </cell>
          <cell r="H189">
            <v>24</v>
          </cell>
          <cell r="I189" t="str">
            <v>5601028018821</v>
          </cell>
          <cell r="J189" t="str">
            <v>15601028018828</v>
          </cell>
          <cell r="K189" t="str">
            <v>96190030</v>
          </cell>
        </row>
        <row r="190">
          <cell r="A190">
            <v>200064342</v>
          </cell>
          <cell r="B190">
            <v>82</v>
          </cell>
        </row>
        <row r="190">
          <cell r="D190">
            <v>200064342</v>
          </cell>
          <cell r="E190" t="str">
            <v>Pensos UF RNV FIRST NOI 10x24</v>
          </cell>
          <cell r="F190">
            <v>1.09</v>
          </cell>
          <cell r="G190">
            <v>26.16</v>
          </cell>
          <cell r="H190">
            <v>24</v>
          </cell>
          <cell r="I190" t="str">
            <v>5601028018852</v>
          </cell>
          <cell r="J190" t="str">
            <v>15601028018859</v>
          </cell>
          <cell r="K190" t="str">
            <v>96190030</v>
          </cell>
        </row>
        <row r="191">
          <cell r="A191">
            <v>200064345</v>
          </cell>
        </row>
        <row r="191">
          <cell r="D191">
            <v>200064345</v>
          </cell>
          <cell r="E191" t="str">
            <v>Pensos UF RNV FIRST NSA 16x24</v>
          </cell>
          <cell r="F191">
            <v>1.09</v>
          </cell>
          <cell r="G191">
            <v>26.16</v>
          </cell>
          <cell r="H191">
            <v>24</v>
          </cell>
          <cell r="I191" t="str">
            <v>5601028018838</v>
          </cell>
          <cell r="J191" t="str">
            <v>15601028018835</v>
          </cell>
          <cell r="K191" t="str">
            <v>96190030</v>
          </cell>
        </row>
        <row r="192">
          <cell r="A192">
            <v>200065618</v>
          </cell>
          <cell r="B192">
            <v>83</v>
          </cell>
        </row>
        <row r="192">
          <cell r="D192">
            <v>200065618</v>
          </cell>
          <cell r="E192" t="str">
            <v>Penso Diário RENOVA First 28x20 Maxi</v>
          </cell>
          <cell r="F192">
            <v>1.11</v>
          </cell>
          <cell r="G192">
            <v>22.2</v>
          </cell>
          <cell r="H192">
            <v>20</v>
          </cell>
          <cell r="I192" t="str">
            <v>5601028019910</v>
          </cell>
          <cell r="J192" t="str">
            <v>15601028019917</v>
          </cell>
          <cell r="K192" t="str">
            <v>96190030</v>
          </cell>
        </row>
        <row r="193">
          <cell r="A193">
            <v>200065661</v>
          </cell>
        </row>
        <row r="193">
          <cell r="D193">
            <v>200065661</v>
          </cell>
          <cell r="E193" t="str">
            <v>Penso Diário RENOVA First 30x20 Normal</v>
          </cell>
          <cell r="F193">
            <v>1.01</v>
          </cell>
          <cell r="G193">
            <v>20.2</v>
          </cell>
          <cell r="H193">
            <v>20</v>
          </cell>
          <cell r="I193" t="str">
            <v>5601028019903</v>
          </cell>
          <cell r="J193" t="str">
            <v>15601028019900</v>
          </cell>
          <cell r="K193" t="str">
            <v>96190030</v>
          </cell>
        </row>
        <row r="194">
          <cell r="A194">
            <v>200065662</v>
          </cell>
        </row>
        <row r="194">
          <cell r="D194">
            <v>200065662</v>
          </cell>
          <cell r="E194" t="str">
            <v>Penso Diário RENOVA First 60x24 Normal</v>
          </cell>
          <cell r="F194">
            <v>1.92</v>
          </cell>
          <cell r="G194">
            <v>46.08</v>
          </cell>
          <cell r="H194">
            <v>24</v>
          </cell>
          <cell r="I194" t="str">
            <v>5601028019927</v>
          </cell>
          <cell r="J194" t="str">
            <v>15601028019924</v>
          </cell>
          <cell r="K194" t="str">
            <v>96190030</v>
          </cell>
        </row>
        <row r="195">
          <cell r="A195">
            <v>200063383</v>
          </cell>
          <cell r="B195">
            <v>84</v>
          </cell>
        </row>
        <row r="195">
          <cell r="D195">
            <v>200063383</v>
          </cell>
          <cell r="E195" t="str">
            <v>Discos Desmaq. SKIN CARE Mini 70x24</v>
          </cell>
          <cell r="F195">
            <v>0.49</v>
          </cell>
          <cell r="G195">
            <v>11.76</v>
          </cell>
          <cell r="H195">
            <v>24</v>
          </cell>
          <cell r="I195" t="str">
            <v>5601028003421</v>
          </cell>
          <cell r="J195" t="str">
            <v>15601028003428</v>
          </cell>
          <cell r="K195" t="str">
            <v>56012110</v>
          </cell>
        </row>
        <row r="196">
          <cell r="A196">
            <v>200063384</v>
          </cell>
        </row>
        <row r="196">
          <cell r="D196">
            <v>200063384</v>
          </cell>
          <cell r="E196" t="str">
            <v>Discos Desmaq. SKIN CARE Maxi 40x24</v>
          </cell>
          <cell r="F196">
            <v>0.59</v>
          </cell>
          <cell r="G196">
            <v>14.16</v>
          </cell>
          <cell r="H196">
            <v>24</v>
          </cell>
          <cell r="I196" t="str">
            <v>5601028003438</v>
          </cell>
          <cell r="J196" t="str">
            <v>25601028003432</v>
          </cell>
          <cell r="K196" t="str">
            <v>56012110</v>
          </cell>
        </row>
        <row r="197">
          <cell r="A197">
            <v>200031844</v>
          </cell>
          <cell r="B197">
            <v>85</v>
          </cell>
        </row>
        <row r="197">
          <cell r="D197">
            <v>200031844</v>
          </cell>
          <cell r="E197" t="str">
            <v>Toalhetes Húmidos RNV Aqua 12x24</v>
          </cell>
          <cell r="F197">
            <v>0.49</v>
          </cell>
          <cell r="G197">
            <v>11.76</v>
          </cell>
          <cell r="H197">
            <v>24</v>
          </cell>
          <cell r="I197" t="str">
            <v>5601028005654</v>
          </cell>
          <cell r="J197" t="str">
            <v>15601028005651</v>
          </cell>
          <cell r="K197" t="str">
            <v>34011900</v>
          </cell>
        </row>
        <row r="198">
          <cell r="A198">
            <v>200066338</v>
          </cell>
          <cell r="B198">
            <v>86</v>
          </cell>
        </row>
        <row r="198">
          <cell r="D198">
            <v>200066338</v>
          </cell>
          <cell r="E198" t="str">
            <v>Toalhetes Refrescantes RNV Lavanda 20X20</v>
          </cell>
          <cell r="F198">
            <v>0.79</v>
          </cell>
          <cell r="G198">
            <v>15.8</v>
          </cell>
          <cell r="H198">
            <v>20</v>
          </cell>
          <cell r="I198" t="str">
            <v>5601028001120</v>
          </cell>
          <cell r="J198" t="str">
            <v>15601028001127</v>
          </cell>
          <cell r="K198" t="str">
            <v>34011900</v>
          </cell>
        </row>
        <row r="199">
          <cell r="A199">
            <v>200066337</v>
          </cell>
        </row>
        <row r="199">
          <cell r="D199">
            <v>200066337</v>
          </cell>
          <cell r="E199" t="str">
            <v>Toalhetes Refrescantes RNV Limão 20X20</v>
          </cell>
          <cell r="F199">
            <v>0.88</v>
          </cell>
          <cell r="G199">
            <v>17.6</v>
          </cell>
          <cell r="H199">
            <v>20</v>
          </cell>
          <cell r="I199" t="str">
            <v>5601028005401</v>
          </cell>
          <cell r="J199" t="str">
            <v>15601028005408</v>
          </cell>
          <cell r="K199" t="str">
            <v>34011900</v>
          </cell>
        </row>
        <row r="200">
          <cell r="A200">
            <v>200067094</v>
          </cell>
          <cell r="B200">
            <v>87</v>
          </cell>
        </row>
        <row r="200">
          <cell r="D200">
            <v>200067094</v>
          </cell>
          <cell r="E200" t="str">
            <v>Luvas DUPLEX Dom. Pequeno 12</v>
          </cell>
          <cell r="F200">
            <v>0.95</v>
          </cell>
          <cell r="G200">
            <v>11.4</v>
          </cell>
          <cell r="H200">
            <v>12</v>
          </cell>
          <cell r="I200" t="str">
            <v>5601028003070</v>
          </cell>
          <cell r="J200" t="str">
            <v>35601028003071</v>
          </cell>
          <cell r="K200" t="str">
            <v>40151900</v>
          </cell>
        </row>
        <row r="201">
          <cell r="A201">
            <v>200067092</v>
          </cell>
        </row>
        <row r="201">
          <cell r="D201">
            <v>200067092</v>
          </cell>
          <cell r="E201" t="str">
            <v>Luvas DUPLEX Dom. Média 12</v>
          </cell>
          <cell r="F201">
            <v>0.95</v>
          </cell>
          <cell r="G201">
            <v>11.4</v>
          </cell>
          <cell r="H201">
            <v>12</v>
          </cell>
          <cell r="I201" t="str">
            <v>5601028003087</v>
          </cell>
          <cell r="J201" t="str">
            <v>15601028021149</v>
          </cell>
          <cell r="K201" t="str">
            <v>40151900</v>
          </cell>
        </row>
        <row r="202">
          <cell r="A202">
            <v>200067093</v>
          </cell>
        </row>
        <row r="202">
          <cell r="D202">
            <v>200067093</v>
          </cell>
          <cell r="E202" t="str">
            <v>Luvas DUPLEX Dom. Grandes 12</v>
          </cell>
          <cell r="F202">
            <v>0.95</v>
          </cell>
          <cell r="G202">
            <v>11.4</v>
          </cell>
          <cell r="H202">
            <v>12</v>
          </cell>
          <cell r="I202" t="str">
            <v>5601028003094</v>
          </cell>
          <cell r="J202" t="str">
            <v>35601028003095</v>
          </cell>
          <cell r="K202" t="str">
            <v>40151900</v>
          </cell>
        </row>
        <row r="203">
          <cell r="A203">
            <v>200067097</v>
          </cell>
        </row>
        <row r="203">
          <cell r="D203">
            <v>200067097</v>
          </cell>
          <cell r="E203" t="str">
            <v>Luvas DUPLEX Super Macia Pequena 12</v>
          </cell>
          <cell r="F203">
            <v>0.95</v>
          </cell>
          <cell r="G203">
            <v>11.4</v>
          </cell>
          <cell r="H203">
            <v>12</v>
          </cell>
          <cell r="I203" t="str">
            <v>5601028003100</v>
          </cell>
          <cell r="J203" t="str">
            <v>35601028003101</v>
          </cell>
          <cell r="K203" t="str">
            <v>40151900</v>
          </cell>
        </row>
        <row r="204">
          <cell r="A204">
            <v>200067098</v>
          </cell>
        </row>
        <row r="204">
          <cell r="D204">
            <v>200067098</v>
          </cell>
          <cell r="E204" t="str">
            <v>Luvas DUPLEX Super Macias Média 12</v>
          </cell>
          <cell r="F204">
            <v>0.95</v>
          </cell>
          <cell r="G204">
            <v>11.4</v>
          </cell>
          <cell r="H204">
            <v>12</v>
          </cell>
          <cell r="I204" t="str">
            <v>5601028003117</v>
          </cell>
          <cell r="J204" t="str">
            <v>35601028003118</v>
          </cell>
          <cell r="K204" t="str">
            <v>40151900</v>
          </cell>
        </row>
        <row r="205">
          <cell r="A205">
            <v>200067099</v>
          </cell>
        </row>
        <row r="205">
          <cell r="D205">
            <v>200067099</v>
          </cell>
          <cell r="E205" t="str">
            <v>Luvas DUPLEX Super Macias Grandes 12</v>
          </cell>
          <cell r="F205">
            <v>0.95</v>
          </cell>
          <cell r="G205">
            <v>11.4</v>
          </cell>
          <cell r="H205">
            <v>12</v>
          </cell>
          <cell r="I205" t="str">
            <v>5601028003124</v>
          </cell>
          <cell r="J205" t="str">
            <v>35601028003125</v>
          </cell>
          <cell r="K205" t="str">
            <v>40151900</v>
          </cell>
        </row>
        <row r="206">
          <cell r="A206">
            <v>200067095</v>
          </cell>
        </row>
        <row r="206">
          <cell r="D206">
            <v>200067095</v>
          </cell>
          <cell r="E206" t="str">
            <v>Luvas DUPLEX Hand Care Pequeno 12</v>
          </cell>
          <cell r="F206">
            <v>0.95</v>
          </cell>
          <cell r="G206">
            <v>11.4</v>
          </cell>
          <cell r="H206">
            <v>12</v>
          </cell>
          <cell r="I206" t="str">
            <v>5601028003131</v>
          </cell>
          <cell r="J206" t="str">
            <v>35601028003132</v>
          </cell>
          <cell r="K206" t="str">
            <v>40151900</v>
          </cell>
        </row>
        <row r="207">
          <cell r="A207">
            <v>200067113</v>
          </cell>
        </row>
        <row r="207">
          <cell r="D207">
            <v>200067113</v>
          </cell>
          <cell r="E207" t="str">
            <v>Luvas DUPLEX Hand Care Média 12</v>
          </cell>
          <cell r="F207">
            <v>0.95</v>
          </cell>
          <cell r="G207">
            <v>11.4</v>
          </cell>
          <cell r="H207">
            <v>12</v>
          </cell>
          <cell r="I207" t="str">
            <v>5601028003148</v>
          </cell>
          <cell r="J207" t="str">
            <v>35601028003149</v>
          </cell>
          <cell r="K207" t="str">
            <v>40151900</v>
          </cell>
        </row>
        <row r="208">
          <cell r="A208">
            <v>200067096</v>
          </cell>
        </row>
        <row r="208">
          <cell r="D208">
            <v>200067096</v>
          </cell>
          <cell r="E208" t="str">
            <v>Luvas DUPLEX Hand Care Grandes 12</v>
          </cell>
          <cell r="F208">
            <v>0.95</v>
          </cell>
          <cell r="G208">
            <v>11.4</v>
          </cell>
          <cell r="H208">
            <v>12</v>
          </cell>
          <cell r="I208" t="str">
            <v>5601028003155</v>
          </cell>
          <cell r="J208" t="str">
            <v>35601028003156</v>
          </cell>
          <cell r="K208" t="str">
            <v>40151900</v>
          </cell>
        </row>
      </sheetData>
    </sheetDataSet>
  </externalBook>
</externalLink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6" refreshedVersion="6" minRefreshableVersion="3" refreshedDate="44048.8674896991" refreshedBy="yao wang" recordCount="0">
  <cacheSource type="worksheet">
    <worksheetSource ref="B1:BO69" sheet="Price&amp;ProductList"/>
  </cacheSource>
  <cacheFields count="34">
    <cacheField name="SKU Image" numFmtId="0"/>
    <cacheField name="SKU SAP #" numFmtId="0"/>
    <cacheField name="SKU SAP Name" numFmtId="0"/>
    <cacheField name="Category" numFmtId="0"/>
    <cacheField name="Brand" numFmtId="0"/>
    <cacheField name="Plies #" numFmtId="0"/>
    <cacheField name="Colour Sheet" numFmtId="0"/>
    <cacheField name="Lotion_x000a_(Yes or No)" numFmtId="0"/>
    <cacheField name="Scent _x000a_(Yes or No)" numFmtId="0"/>
    <cacheField name="Sheet #" numFmtId="0"/>
    <cacheField name="Sheet Dimenions (mm)" numFmtId="0"/>
    <cacheField name="m per Roll" numFmtId="0"/>
    <cacheField name="Shipping Unit Tipe" numFmtId="0"/>
    <cacheField name="Rolls /  Tissues / Units per pack #" numFmtId="0"/>
    <cacheField name="EAN Code" numFmtId="49"/>
    <cacheField name="Packaging Dimenions (mm)" numFmtId="49"/>
    <cacheField name="Pack # per Shipping Unit" numFmtId="0"/>
    <cacheField name="DUN Code" numFmtId="49"/>
    <cacheField name="Shipping Unit Dimenions (mm)" numFmtId="49"/>
    <cacheField name="Shipping Unit Volume (m3)" numFmtId="0"/>
    <cacheField name="Shipping Unit Weight (Gross: kg)" numFmtId="49"/>
    <cacheField name="Shipping Unit # per Pallete" numFmtId="0"/>
    <cacheField name="DUN palette Code" numFmtId="49"/>
    <cacheField name="Pallete Height (mm)" numFmtId="3"/>
    <cacheField name="Price (Pack)" numFmtId="0"/>
    <cacheField name="Table Price per Shipping Unit " numFmtId="0"/>
    <cacheField name="Standard RMB price on TMGlobal" numFmtId="0"/>
    <cacheField name="€/pack price " numFmtId="0"/>
    <cacheField name="€ Ex-works Shipping unit price _x000a_Dahmai" numFmtId="0"/>
    <cacheField name="FOB" numFmtId="0"/>
    <cacheField name="CIF" numFmtId="0"/>
    <cacheField name="Qtd. Factura" numFmtId="0"/>
    <cacheField name="Venda Liquida + Rappel" numFmtId="180"/>
    <cacheField name="sub-category" numFmtId="0">
      <sharedItems containsBlank="1" count="7">
        <m/>
        <s v="TP"/>
        <s v="KT"/>
        <s v="NP"/>
        <s v="FC"/>
        <s v="PT"/>
        <s v="WP"/>
      </sharedItems>
    </cacheField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0"/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autoFormatId="1" applyNumberFormats="0" applyBorderFormats="0" applyFontFormats="0" applyPatternFormats="0" applyAlignmentFormats="0" applyWidthHeightFormats="1" dataCaption="值" updatedVersion="6" minRefreshableVersion="3" createdVersion="6" useAutoFormatting="1" indent="0" outline="1" outlineData="1" showDrill="1" multipleFieldFilters="0">
  <location ref="A3:B10" firstHeaderRow="1" firstDataRow="1" firstDataCol="1"/>
  <pivotFields count="34">
    <pivotField showAll="0">
      <items count="1"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>
      <items count="1">
        <item t="default"/>
      </items>
    </pivotField>
    <pivotField axis="axisRow" showAll="0">
      <items count="8">
        <item x="4"/>
        <item x="2"/>
        <item x="3"/>
        <item x="5"/>
        <item x="1"/>
        <item x="6"/>
        <item h="1" x="0"/>
        <item t="default"/>
      </items>
    </pivotField>
  </pivotFields>
  <rowFields count="1">
    <field x="3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求和项:Venda Liquida + Rappel" fld="3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18&amp;scene=taobao_shop" TargetMode="External"/><Relationship Id="rId2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01&amp;scene=taobao_shop" TargetMode="Externa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P71"/>
  <sheetViews>
    <sheetView showGridLines="0" tabSelected="1" zoomScale="85" zoomScaleNormal="85" workbookViewId="0">
      <pane xSplit="2" ySplit="1" topLeftCell="G2" activePane="bottomRight" state="frozen"/>
      <selection/>
      <selection pane="topRight"/>
      <selection pane="bottomLeft"/>
      <selection pane="bottomRight" activeCell="F6" sqref="F6"/>
    </sheetView>
  </sheetViews>
  <sheetFormatPr defaultColWidth="9.09166666666667" defaultRowHeight="14.25"/>
  <cols>
    <col min="1" max="1" width="15.3333333333333" style="8" customWidth="1"/>
    <col min="2" max="2" width="18.3666666666667" style="9" customWidth="1" outlineLevel="1"/>
    <col min="3" max="3" width="31.8833333333333" style="10" customWidth="1"/>
    <col min="4" max="4" width="48.25" style="11" customWidth="1"/>
    <col min="5" max="5" width="12.5583333333333" customWidth="1"/>
    <col min="6" max="6" width="32.8833333333333" style="11" customWidth="1"/>
    <col min="7" max="7" width="11.9083333333333" style="11" customWidth="1"/>
    <col min="8" max="8" width="14.1166666666667" style="12" customWidth="1"/>
    <col min="9" max="9" width="9.55833333333333" style="11" customWidth="1"/>
    <col min="10" max="10" width="13.825" style="11" customWidth="1"/>
    <col min="11" max="11" width="11.3166666666667" style="11" customWidth="1"/>
    <col min="12" max="13" width="12.5583333333333" style="11" customWidth="1"/>
    <col min="14" max="14" width="24.85" style="11" customWidth="1"/>
    <col min="15" max="15" width="17.9416666666667" style="11" customWidth="1"/>
    <col min="16" max="19" width="12.5583333333333" style="11" customWidth="1"/>
    <col min="20" max="20" width="22" style="11" customWidth="1"/>
    <col min="21" max="21" width="18.25" style="11" customWidth="1"/>
    <col min="22" max="22" width="20" style="11" customWidth="1"/>
    <col min="23" max="23" width="23.375" style="11" customWidth="1"/>
    <col min="24" max="24" width="17.7833333333333" style="11" customWidth="1"/>
    <col min="25" max="25" width="13.8166666666667" style="11" customWidth="1"/>
    <col min="26" max="30" width="12.5583333333333" style="11" customWidth="1"/>
    <col min="31" max="31" width="18.3666666666667" style="9" customWidth="1" outlineLevel="1"/>
    <col min="32" max="32" width="12.5583333333333" style="11" customWidth="1"/>
    <col min="33" max="33" width="57.5583333333333" style="10" customWidth="1" outlineLevel="1"/>
    <col min="34" max="35" width="19.5583333333333" style="10" customWidth="1" outlineLevel="1"/>
    <col min="36" max="36" width="23.6333333333333" style="10" customWidth="1" outlineLevel="1"/>
    <col min="37" max="37" width="7.38333333333333" style="10" customWidth="1" outlineLevel="1"/>
    <col min="38" max="38" width="35.6333333333333" style="10" customWidth="1"/>
    <col min="39" max="40" width="8.36666666666667" style="10" customWidth="1" outlineLevel="1"/>
    <col min="41" max="41" width="8" style="10" customWidth="1" outlineLevel="1"/>
    <col min="42" max="42" width="11" style="10" customWidth="1" outlineLevel="1"/>
    <col min="43" max="43" width="8" style="11" customWidth="1" outlineLevel="1"/>
    <col min="44" max="44" width="9.63333333333333" style="11" customWidth="1" outlineLevel="1"/>
    <col min="45" max="45" width="10.15" style="11" customWidth="1"/>
    <col min="46" max="46" width="16.5583333333333" style="9" customWidth="1" outlineLevel="1"/>
    <col min="47" max="47" width="10" style="11" customWidth="1" outlineLevel="1"/>
    <col min="48" max="48" width="18.3666666666667" style="9" customWidth="1" outlineLevel="1"/>
    <col min="49" max="49" width="16.5583333333333" style="9" customWidth="1" outlineLevel="1"/>
    <col min="50" max="50" width="16.5583333333333" style="13" customWidth="1" outlineLevel="1"/>
    <col min="51" max="51" width="16.5583333333333" style="9" customWidth="1" outlineLevel="1"/>
    <col min="52" max="52" width="10" style="11" customWidth="1" outlineLevel="1"/>
    <col min="53" max="53" width="22.3666666666667" style="9" customWidth="1" outlineLevel="1"/>
    <col min="54" max="54" width="11.5583333333333" style="14" customWidth="1" outlineLevel="1"/>
    <col min="55" max="55" width="11.5583333333333" style="9" customWidth="1" outlineLevel="1"/>
    <col min="56" max="56" width="13" style="15" customWidth="1" outlineLevel="1"/>
    <col min="57" max="57" width="13.8166666666667" style="11" customWidth="1" outlineLevel="1"/>
    <col min="58" max="58" width="14.175" style="11" customWidth="1" outlineLevel="1"/>
    <col min="59" max="59" width="10.4416666666667" style="11" customWidth="1" outlineLevel="1"/>
    <col min="60" max="60" width="9.09166666666667" style="11" customWidth="1" outlineLevel="1"/>
    <col min="61" max="62" width="10.5583333333333" style="11" customWidth="1"/>
    <col min="63" max="63" width="16.125" style="16" customWidth="1"/>
    <col min="64" max="64" width="10.5583333333333" style="11" customWidth="1"/>
    <col min="65" max="65" width="10" style="11" customWidth="1"/>
    <col min="66" max="66" width="12.6333333333333" style="11" customWidth="1"/>
    <col min="67" max="67" width="9.09166666666667" style="11" customWidth="1"/>
    <col min="68" max="68" width="9.71666666666667" style="17" customWidth="1"/>
    <col min="69" max="16384" width="9.09166666666667" style="11"/>
  </cols>
  <sheetData>
    <row r="1" s="6" customFormat="1" ht="82" customHeight="1" spans="1:68">
      <c r="A1" s="18" t="s">
        <v>0</v>
      </c>
      <c r="B1" s="19" t="s">
        <v>1</v>
      </c>
      <c r="C1" s="20" t="s">
        <v>2</v>
      </c>
      <c r="D1" s="21" t="s">
        <v>3</v>
      </c>
      <c r="E1" s="21" t="s">
        <v>4</v>
      </c>
      <c r="F1" s="21" t="s">
        <v>5</v>
      </c>
      <c r="G1" s="22" t="s">
        <v>6</v>
      </c>
      <c r="H1" s="22" t="s">
        <v>7</v>
      </c>
      <c r="I1" s="22" t="s">
        <v>8</v>
      </c>
      <c r="J1" s="22" t="s">
        <v>9</v>
      </c>
      <c r="K1" s="22" t="s">
        <v>10</v>
      </c>
      <c r="L1" s="22" t="s">
        <v>11</v>
      </c>
      <c r="M1" s="22" t="s">
        <v>12</v>
      </c>
      <c r="N1" s="21" t="s">
        <v>13</v>
      </c>
      <c r="O1" s="44" t="s">
        <v>14</v>
      </c>
      <c r="P1" s="44" t="s">
        <v>15</v>
      </c>
      <c r="Q1" s="44" t="s">
        <v>16</v>
      </c>
      <c r="R1" s="44" t="s">
        <v>17</v>
      </c>
      <c r="S1" s="44" t="s">
        <v>18</v>
      </c>
      <c r="T1" s="21" t="s">
        <v>19</v>
      </c>
      <c r="U1" s="21" t="s">
        <v>20</v>
      </c>
      <c r="V1" s="21" t="s">
        <v>21</v>
      </c>
      <c r="W1" s="21" t="s">
        <v>22</v>
      </c>
      <c r="X1" s="21" t="s">
        <v>23</v>
      </c>
      <c r="Y1" s="21" t="s">
        <v>24</v>
      </c>
      <c r="Z1" s="48" t="s">
        <v>25</v>
      </c>
      <c r="AA1" s="21" t="s">
        <v>26</v>
      </c>
      <c r="AB1" s="49" t="s">
        <v>27</v>
      </c>
      <c r="AC1" s="49" t="s">
        <v>28</v>
      </c>
      <c r="AD1" s="50" t="s">
        <v>29</v>
      </c>
      <c r="AE1" s="19" t="s">
        <v>1</v>
      </c>
      <c r="AF1" s="50" t="s">
        <v>30</v>
      </c>
      <c r="AG1" s="51" t="s">
        <v>31</v>
      </c>
      <c r="AH1" s="51" t="s">
        <v>32</v>
      </c>
      <c r="AI1" s="51" t="s">
        <v>33</v>
      </c>
      <c r="AJ1" s="51" t="s">
        <v>34</v>
      </c>
      <c r="AK1" s="51" t="s">
        <v>35</v>
      </c>
      <c r="AL1" s="51" t="s">
        <v>36</v>
      </c>
      <c r="AM1" s="51" t="s">
        <v>37</v>
      </c>
      <c r="AN1" s="51" t="s">
        <v>38</v>
      </c>
      <c r="AO1" s="51" t="s">
        <v>39</v>
      </c>
      <c r="AP1" s="51" t="s">
        <v>40</v>
      </c>
      <c r="AQ1" s="51" t="s">
        <v>41</v>
      </c>
      <c r="AR1" s="51" t="s">
        <v>42</v>
      </c>
      <c r="AS1" s="51" t="s">
        <v>43</v>
      </c>
      <c r="AT1" s="19" t="s">
        <v>44</v>
      </c>
      <c r="AU1" s="52" t="s">
        <v>45</v>
      </c>
      <c r="AV1" s="19" t="s">
        <v>46</v>
      </c>
      <c r="AW1" s="19" t="s">
        <v>47</v>
      </c>
      <c r="AX1" s="53" t="s">
        <v>48</v>
      </c>
      <c r="AY1" s="19" t="s">
        <v>49</v>
      </c>
      <c r="AZ1" s="52" t="s">
        <v>50</v>
      </c>
      <c r="BA1" s="19" t="s">
        <v>51</v>
      </c>
      <c r="BB1" s="54" t="s">
        <v>52</v>
      </c>
      <c r="BC1" s="55" t="s">
        <v>53</v>
      </c>
      <c r="BD1" s="56" t="s">
        <v>54</v>
      </c>
      <c r="BE1" s="73" t="s">
        <v>55</v>
      </c>
      <c r="BF1" s="73" t="s">
        <v>56</v>
      </c>
      <c r="BG1" s="74" t="s">
        <v>57</v>
      </c>
      <c r="BH1" s="73" t="s">
        <v>58</v>
      </c>
      <c r="BI1" s="73" t="s">
        <v>59</v>
      </c>
      <c r="BJ1" s="73" t="s">
        <v>60</v>
      </c>
      <c r="BK1" s="73" t="s">
        <v>61</v>
      </c>
      <c r="BL1" s="73" t="s">
        <v>62</v>
      </c>
      <c r="BM1" s="73" t="s">
        <v>63</v>
      </c>
      <c r="BN1" s="73" t="s">
        <v>64</v>
      </c>
      <c r="BO1" s="73" t="s">
        <v>65</v>
      </c>
      <c r="BP1" s="95" t="s">
        <v>66</v>
      </c>
    </row>
    <row r="2" s="7" customFormat="1" ht="42" customHeight="1" spans="1:68">
      <c r="A2" s="23"/>
      <c r="B2" s="24" t="s">
        <v>67</v>
      </c>
      <c r="C2" s="24" t="s">
        <v>68</v>
      </c>
      <c r="D2" s="24" t="s">
        <v>69</v>
      </c>
      <c r="E2" s="24" t="s">
        <v>70</v>
      </c>
      <c r="F2" s="24" t="s">
        <v>71</v>
      </c>
      <c r="G2" s="25">
        <f t="shared" ref="G2:G16" si="0">J2-6</f>
        <v>35</v>
      </c>
      <c r="H2" s="25">
        <f t="shared" ref="H2:H65" si="1">G2/1.13</f>
        <v>30.9734513274336</v>
      </c>
      <c r="I2" s="25">
        <v>5</v>
      </c>
      <c r="J2" s="25">
        <v>41</v>
      </c>
      <c r="K2" s="25">
        <v>59</v>
      </c>
      <c r="L2" s="25">
        <v>79</v>
      </c>
      <c r="M2" s="25">
        <v>99</v>
      </c>
      <c r="N2" s="24" t="s">
        <v>72</v>
      </c>
      <c r="O2" s="24" t="s">
        <v>73</v>
      </c>
      <c r="P2" s="24" t="s">
        <v>74</v>
      </c>
      <c r="Q2" s="24">
        <v>140</v>
      </c>
      <c r="R2" s="24" t="s">
        <v>75</v>
      </c>
      <c r="S2" s="24">
        <v>16.1</v>
      </c>
      <c r="T2" s="24" t="s">
        <v>76</v>
      </c>
      <c r="U2" s="24" t="s">
        <v>77</v>
      </c>
      <c r="V2" s="24">
        <f>600*400*287*0.000000001</f>
        <v>0.06888</v>
      </c>
      <c r="W2" s="24">
        <f>V2*AB2</f>
        <v>10.6764</v>
      </c>
      <c r="X2" s="24">
        <f>INT(2500/287)</f>
        <v>8</v>
      </c>
      <c r="Y2" s="24">
        <f>665/X2*(600*400*0.000001)</f>
        <v>19.95</v>
      </c>
      <c r="Z2" s="24">
        <v>5.867</v>
      </c>
      <c r="AA2" s="24" t="s">
        <v>78</v>
      </c>
      <c r="AB2" s="24">
        <v>155</v>
      </c>
      <c r="AC2" s="24">
        <v>12</v>
      </c>
      <c r="AD2" s="24">
        <f>AB2*AC2</f>
        <v>1860</v>
      </c>
      <c r="AE2" s="24" t="s">
        <v>67</v>
      </c>
      <c r="AF2" s="24">
        <v>1860</v>
      </c>
      <c r="AG2" s="24" t="s">
        <v>79</v>
      </c>
      <c r="AH2" s="24">
        <v>200064516</v>
      </c>
      <c r="AI2" s="24" t="s">
        <v>80</v>
      </c>
      <c r="AJ2" s="24" t="s">
        <v>81</v>
      </c>
      <c r="AK2" s="24">
        <v>3</v>
      </c>
      <c r="AL2" s="24" t="s">
        <v>82</v>
      </c>
      <c r="AM2" s="24" t="s">
        <v>83</v>
      </c>
      <c r="AN2" s="24" t="s">
        <v>84</v>
      </c>
      <c r="AO2" s="24">
        <v>140</v>
      </c>
      <c r="AP2" s="24" t="s">
        <v>75</v>
      </c>
      <c r="AQ2" s="24">
        <v>16.1</v>
      </c>
      <c r="AR2" s="24" t="s">
        <v>85</v>
      </c>
      <c r="AS2" s="24">
        <v>6</v>
      </c>
      <c r="AT2" s="24" t="s">
        <v>76</v>
      </c>
      <c r="AU2" s="24">
        <v>12</v>
      </c>
      <c r="AV2" s="24" t="s">
        <v>86</v>
      </c>
      <c r="AW2" s="24" t="s">
        <v>77</v>
      </c>
      <c r="AX2" s="57">
        <v>0.06888</v>
      </c>
      <c r="AY2" s="24" t="s">
        <v>87</v>
      </c>
      <c r="AZ2" s="24">
        <v>24</v>
      </c>
      <c r="BA2" s="24" t="s">
        <v>88</v>
      </c>
      <c r="BB2" s="24">
        <v>1867</v>
      </c>
      <c r="BC2" s="58">
        <v>4</v>
      </c>
      <c r="BD2" s="58">
        <f t="shared" ref="BD2:BD33" si="2">+BC2*AU2</f>
        <v>48</v>
      </c>
      <c r="BE2" s="24">
        <v>99</v>
      </c>
      <c r="BF2" s="24">
        <f t="shared" ref="BF2:BF25" si="3">BE2/8</f>
        <v>12.375</v>
      </c>
      <c r="BG2" s="75">
        <v>24</v>
      </c>
      <c r="BH2" s="76">
        <f>700/ROUNDUP(74/AX2,0)+BG2</f>
        <v>24.6511627906977</v>
      </c>
      <c r="BI2" s="58">
        <f>1400/ROUNDUP(74/AX2,0)+BG2</f>
        <v>25.3023255813953</v>
      </c>
      <c r="BJ2" s="77">
        <f>BI2*8/AU2</f>
        <v>16.8682170542635</v>
      </c>
      <c r="BK2" s="78" t="s">
        <v>67</v>
      </c>
      <c r="BL2" s="77">
        <v>17.76</v>
      </c>
      <c r="BM2" s="24">
        <v>155</v>
      </c>
      <c r="BN2" s="58">
        <f>BI2*BM2</f>
        <v>3921.86046511628</v>
      </c>
      <c r="BO2" s="24" t="s">
        <v>89</v>
      </c>
      <c r="BP2" s="23">
        <f t="shared" ref="BP2:BP25" si="4">AX2*BM2</f>
        <v>10.6764</v>
      </c>
    </row>
    <row r="3" s="7" customFormat="1" ht="42" customHeight="1" spans="1:68">
      <c r="A3" s="26"/>
      <c r="B3" s="27" t="s">
        <v>90</v>
      </c>
      <c r="C3" s="27"/>
      <c r="D3" s="27" t="s">
        <v>91</v>
      </c>
      <c r="E3" s="27" t="s">
        <v>70</v>
      </c>
      <c r="F3" s="27" t="s">
        <v>92</v>
      </c>
      <c r="G3" s="25">
        <f t="shared" si="0"/>
        <v>35</v>
      </c>
      <c r="H3" s="25">
        <f t="shared" si="1"/>
        <v>30.9734513274336</v>
      </c>
      <c r="I3" s="25">
        <v>5</v>
      </c>
      <c r="J3" s="25">
        <v>41</v>
      </c>
      <c r="K3" s="25">
        <v>59</v>
      </c>
      <c r="L3" s="25">
        <v>79</v>
      </c>
      <c r="M3" s="25">
        <v>99</v>
      </c>
      <c r="N3" s="27" t="s">
        <v>93</v>
      </c>
      <c r="O3" s="27" t="s">
        <v>73</v>
      </c>
      <c r="P3" s="27" t="s">
        <v>74</v>
      </c>
      <c r="Q3" s="27">
        <v>140</v>
      </c>
      <c r="R3" s="27" t="s">
        <v>75</v>
      </c>
      <c r="S3" s="27">
        <v>16.1</v>
      </c>
      <c r="T3" s="27" t="s">
        <v>76</v>
      </c>
      <c r="U3" s="27" t="s">
        <v>77</v>
      </c>
      <c r="V3" s="27">
        <f t="shared" ref="V3:V8" si="5">600*400*287*0.000000001</f>
        <v>0.06888</v>
      </c>
      <c r="W3" s="27">
        <f t="shared" ref="W3:W34" si="6">V3*AB3</f>
        <v>13.776</v>
      </c>
      <c r="X3" s="27"/>
      <c r="Y3" s="27"/>
      <c r="Z3" s="27">
        <v>5.867</v>
      </c>
      <c r="AA3" s="27" t="s">
        <v>78</v>
      </c>
      <c r="AB3" s="27">
        <v>200</v>
      </c>
      <c r="AC3" s="27">
        <v>12</v>
      </c>
      <c r="AD3" s="27">
        <f t="shared" ref="AD3:AD8" si="7">AB3*AC3</f>
        <v>2400</v>
      </c>
      <c r="AE3" s="27" t="s">
        <v>90</v>
      </c>
      <c r="AF3" s="27">
        <v>2400</v>
      </c>
      <c r="AG3" s="27" t="s">
        <v>94</v>
      </c>
      <c r="AH3" s="27">
        <v>200065859</v>
      </c>
      <c r="AI3" s="27" t="s">
        <v>80</v>
      </c>
      <c r="AJ3" s="27" t="s">
        <v>81</v>
      </c>
      <c r="AK3" s="27">
        <v>3</v>
      </c>
      <c r="AL3" s="27" t="s">
        <v>95</v>
      </c>
      <c r="AM3" s="27" t="s">
        <v>83</v>
      </c>
      <c r="AN3" s="27" t="s">
        <v>84</v>
      </c>
      <c r="AO3" s="27">
        <v>140</v>
      </c>
      <c r="AP3" s="27" t="s">
        <v>75</v>
      </c>
      <c r="AQ3" s="27">
        <v>16.1</v>
      </c>
      <c r="AR3" s="27" t="s">
        <v>85</v>
      </c>
      <c r="AS3" s="27">
        <v>6</v>
      </c>
      <c r="AT3" s="27" t="s">
        <v>76</v>
      </c>
      <c r="AU3" s="27">
        <v>12</v>
      </c>
      <c r="AV3" s="27" t="s">
        <v>96</v>
      </c>
      <c r="AW3" s="27" t="s">
        <v>77</v>
      </c>
      <c r="AX3" s="59">
        <v>0.06888</v>
      </c>
      <c r="AY3" s="27" t="s">
        <v>87</v>
      </c>
      <c r="AZ3" s="27">
        <v>24</v>
      </c>
      <c r="BA3" s="27" t="s">
        <v>97</v>
      </c>
      <c r="BB3" s="27">
        <v>1867</v>
      </c>
      <c r="BC3" s="60">
        <v>4</v>
      </c>
      <c r="BD3" s="60">
        <f t="shared" si="2"/>
        <v>48</v>
      </c>
      <c r="BE3" s="27">
        <v>99</v>
      </c>
      <c r="BF3" s="27">
        <f t="shared" si="3"/>
        <v>12.375</v>
      </c>
      <c r="BG3" s="79">
        <v>24</v>
      </c>
      <c r="BH3" s="80">
        <f t="shared" ref="BH3:BH34" si="8">700/ROUNDUP(74/AX3,0)+BG3</f>
        <v>24.6511627906977</v>
      </c>
      <c r="BI3" s="60">
        <f t="shared" ref="BI3:BI34" si="9">1400/ROUNDUP(74/AX3,0)+BG3</f>
        <v>25.3023255813953</v>
      </c>
      <c r="BJ3" s="81">
        <f t="shared" ref="BJ3:BJ34" si="10">BI3*8/AU3</f>
        <v>16.8682170542635</v>
      </c>
      <c r="BK3" s="82" t="s">
        <v>90</v>
      </c>
      <c r="BL3" s="81">
        <v>17.76</v>
      </c>
      <c r="BM3" s="27">
        <v>200</v>
      </c>
      <c r="BN3" s="60">
        <f t="shared" ref="BN2:BN66" si="11">BI3*BM3</f>
        <v>5060.46511627907</v>
      </c>
      <c r="BO3" s="27" t="s">
        <v>89</v>
      </c>
      <c r="BP3" s="26">
        <f t="shared" si="4"/>
        <v>13.776</v>
      </c>
    </row>
    <row r="4" s="7" customFormat="1" ht="42" customHeight="1" spans="1:68">
      <c r="A4" s="26"/>
      <c r="B4" s="27" t="s">
        <v>98</v>
      </c>
      <c r="C4" s="27"/>
      <c r="D4" s="27" t="s">
        <v>99</v>
      </c>
      <c r="E4" s="27" t="s">
        <v>70</v>
      </c>
      <c r="F4" s="27" t="s">
        <v>100</v>
      </c>
      <c r="G4" s="25">
        <f t="shared" si="0"/>
        <v>35</v>
      </c>
      <c r="H4" s="25">
        <f t="shared" si="1"/>
        <v>30.9734513274336</v>
      </c>
      <c r="I4" s="25">
        <v>5</v>
      </c>
      <c r="J4" s="25">
        <v>41</v>
      </c>
      <c r="K4" s="25">
        <v>59</v>
      </c>
      <c r="L4" s="25">
        <v>79</v>
      </c>
      <c r="M4" s="25">
        <v>99</v>
      </c>
      <c r="N4" s="27" t="s">
        <v>101</v>
      </c>
      <c r="O4" s="27" t="s">
        <v>73</v>
      </c>
      <c r="P4" s="27" t="s">
        <v>74</v>
      </c>
      <c r="Q4" s="27">
        <v>140</v>
      </c>
      <c r="R4" s="27" t="s">
        <v>75</v>
      </c>
      <c r="S4" s="27">
        <v>16.1</v>
      </c>
      <c r="T4" s="27" t="s">
        <v>76</v>
      </c>
      <c r="U4" s="27" t="s">
        <v>77</v>
      </c>
      <c r="V4" s="27">
        <f t="shared" si="5"/>
        <v>0.06888</v>
      </c>
      <c r="W4" s="27">
        <f t="shared" si="6"/>
        <v>10.332</v>
      </c>
      <c r="X4" s="27"/>
      <c r="Y4" s="27"/>
      <c r="Z4" s="27">
        <v>5.867</v>
      </c>
      <c r="AA4" s="27" t="s">
        <v>78</v>
      </c>
      <c r="AB4" s="27">
        <v>150</v>
      </c>
      <c r="AC4" s="27">
        <v>12</v>
      </c>
      <c r="AD4" s="27">
        <f t="shared" si="7"/>
        <v>1800</v>
      </c>
      <c r="AE4" s="27" t="s">
        <v>98</v>
      </c>
      <c r="AF4" s="27">
        <v>1800</v>
      </c>
      <c r="AG4" s="27" t="s">
        <v>102</v>
      </c>
      <c r="AH4" s="27">
        <v>200064519</v>
      </c>
      <c r="AI4" s="27" t="s">
        <v>80</v>
      </c>
      <c r="AJ4" s="27" t="s">
        <v>81</v>
      </c>
      <c r="AK4" s="27">
        <v>3</v>
      </c>
      <c r="AL4" s="27" t="s">
        <v>103</v>
      </c>
      <c r="AM4" s="27" t="s">
        <v>83</v>
      </c>
      <c r="AN4" s="27" t="s">
        <v>84</v>
      </c>
      <c r="AO4" s="27">
        <v>140</v>
      </c>
      <c r="AP4" s="27" t="s">
        <v>75</v>
      </c>
      <c r="AQ4" s="27">
        <v>16.1</v>
      </c>
      <c r="AR4" s="27" t="s">
        <v>85</v>
      </c>
      <c r="AS4" s="27">
        <v>6</v>
      </c>
      <c r="AT4" s="27" t="s">
        <v>76</v>
      </c>
      <c r="AU4" s="27">
        <v>12</v>
      </c>
      <c r="AV4" s="27" t="s">
        <v>104</v>
      </c>
      <c r="AW4" s="27" t="s">
        <v>77</v>
      </c>
      <c r="AX4" s="59">
        <v>0.06888</v>
      </c>
      <c r="AY4" s="27" t="s">
        <v>87</v>
      </c>
      <c r="AZ4" s="27">
        <v>24</v>
      </c>
      <c r="BA4" s="27" t="s">
        <v>105</v>
      </c>
      <c r="BB4" s="27">
        <v>1867</v>
      </c>
      <c r="BC4" s="60">
        <v>4</v>
      </c>
      <c r="BD4" s="60">
        <f t="shared" si="2"/>
        <v>48</v>
      </c>
      <c r="BE4" s="27">
        <v>99</v>
      </c>
      <c r="BF4" s="27">
        <f t="shared" si="3"/>
        <v>12.375</v>
      </c>
      <c r="BG4" s="79">
        <v>24</v>
      </c>
      <c r="BH4" s="80">
        <f t="shared" si="8"/>
        <v>24.6511627906977</v>
      </c>
      <c r="BI4" s="60">
        <f t="shared" si="9"/>
        <v>25.3023255813953</v>
      </c>
      <c r="BJ4" s="81">
        <f t="shared" si="10"/>
        <v>16.8682170542635</v>
      </c>
      <c r="BK4" s="82" t="s">
        <v>98</v>
      </c>
      <c r="BL4" s="81">
        <v>17.76</v>
      </c>
      <c r="BM4" s="27">
        <v>150</v>
      </c>
      <c r="BN4" s="60">
        <f t="shared" si="11"/>
        <v>3795.3488372093</v>
      </c>
      <c r="BO4" s="27" t="s">
        <v>89</v>
      </c>
      <c r="BP4" s="26">
        <f t="shared" si="4"/>
        <v>10.332</v>
      </c>
    </row>
    <row r="5" s="7" customFormat="1" ht="42" customHeight="1" spans="1:68">
      <c r="A5" s="26"/>
      <c r="B5" s="27" t="s">
        <v>106</v>
      </c>
      <c r="C5" s="27"/>
      <c r="D5" s="27" t="s">
        <v>107</v>
      </c>
      <c r="E5" s="27" t="s">
        <v>70</v>
      </c>
      <c r="F5" s="27" t="s">
        <v>108</v>
      </c>
      <c r="G5" s="25">
        <f t="shared" si="0"/>
        <v>35</v>
      </c>
      <c r="H5" s="25">
        <f t="shared" si="1"/>
        <v>30.9734513274336</v>
      </c>
      <c r="I5" s="25">
        <v>5</v>
      </c>
      <c r="J5" s="25">
        <v>41</v>
      </c>
      <c r="K5" s="25">
        <v>59</v>
      </c>
      <c r="L5" s="25">
        <v>79</v>
      </c>
      <c r="M5" s="25">
        <v>99</v>
      </c>
      <c r="N5" s="27" t="s">
        <v>109</v>
      </c>
      <c r="O5" s="27" t="s">
        <v>73</v>
      </c>
      <c r="P5" s="27" t="s">
        <v>74</v>
      </c>
      <c r="Q5" s="27">
        <v>140</v>
      </c>
      <c r="R5" s="27" t="s">
        <v>75</v>
      </c>
      <c r="S5" s="27">
        <v>16.1</v>
      </c>
      <c r="T5" s="27" t="s">
        <v>76</v>
      </c>
      <c r="U5" s="27" t="s">
        <v>77</v>
      </c>
      <c r="V5" s="27">
        <f t="shared" si="5"/>
        <v>0.06888</v>
      </c>
      <c r="W5" s="27">
        <f t="shared" si="6"/>
        <v>2.7552</v>
      </c>
      <c r="X5" s="27"/>
      <c r="Y5" s="27"/>
      <c r="Z5" s="27">
        <v>5.867</v>
      </c>
      <c r="AA5" s="27" t="s">
        <v>78</v>
      </c>
      <c r="AB5" s="27">
        <v>40</v>
      </c>
      <c r="AC5" s="27">
        <v>12</v>
      </c>
      <c r="AD5" s="27">
        <f t="shared" si="7"/>
        <v>480</v>
      </c>
      <c r="AE5" s="27" t="s">
        <v>106</v>
      </c>
      <c r="AF5" s="27">
        <v>480</v>
      </c>
      <c r="AG5" s="27" t="s">
        <v>110</v>
      </c>
      <c r="AH5" s="27">
        <v>200054362</v>
      </c>
      <c r="AI5" s="27" t="s">
        <v>80</v>
      </c>
      <c r="AJ5" s="27" t="s">
        <v>81</v>
      </c>
      <c r="AK5" s="27">
        <v>3</v>
      </c>
      <c r="AL5" s="27" t="s">
        <v>111</v>
      </c>
      <c r="AM5" s="27" t="s">
        <v>83</v>
      </c>
      <c r="AN5" s="27" t="s">
        <v>84</v>
      </c>
      <c r="AO5" s="27">
        <v>140</v>
      </c>
      <c r="AP5" s="27" t="s">
        <v>75</v>
      </c>
      <c r="AQ5" s="27">
        <v>16.1</v>
      </c>
      <c r="AR5" s="27" t="s">
        <v>85</v>
      </c>
      <c r="AS5" s="27">
        <v>6</v>
      </c>
      <c r="AT5" s="27" t="s">
        <v>76</v>
      </c>
      <c r="AU5" s="27">
        <v>12</v>
      </c>
      <c r="AV5" s="27" t="s">
        <v>112</v>
      </c>
      <c r="AW5" s="27" t="s">
        <v>77</v>
      </c>
      <c r="AX5" s="59">
        <v>0.06888</v>
      </c>
      <c r="AY5" s="27" t="s">
        <v>87</v>
      </c>
      <c r="AZ5" s="27">
        <v>24</v>
      </c>
      <c r="BA5" s="27" t="s">
        <v>113</v>
      </c>
      <c r="BB5" s="27">
        <v>1867</v>
      </c>
      <c r="BC5" s="60">
        <v>4</v>
      </c>
      <c r="BD5" s="60">
        <f t="shared" si="2"/>
        <v>48</v>
      </c>
      <c r="BE5" s="27">
        <v>99</v>
      </c>
      <c r="BF5" s="27">
        <f t="shared" si="3"/>
        <v>12.375</v>
      </c>
      <c r="BG5" s="79">
        <v>24</v>
      </c>
      <c r="BH5" s="80">
        <f t="shared" si="8"/>
        <v>24.6511627906977</v>
      </c>
      <c r="BI5" s="60">
        <f t="shared" si="9"/>
        <v>25.3023255813953</v>
      </c>
      <c r="BJ5" s="81">
        <f t="shared" si="10"/>
        <v>16.8682170542635</v>
      </c>
      <c r="BK5" s="82" t="s">
        <v>106</v>
      </c>
      <c r="BL5" s="81">
        <v>17.76</v>
      </c>
      <c r="BM5" s="27">
        <v>40</v>
      </c>
      <c r="BN5" s="60">
        <f t="shared" si="11"/>
        <v>1012.09302325581</v>
      </c>
      <c r="BO5" s="27" t="s">
        <v>89</v>
      </c>
      <c r="BP5" s="26">
        <f t="shared" si="4"/>
        <v>2.7552</v>
      </c>
    </row>
    <row r="6" s="7" customFormat="1" ht="42" customHeight="1" spans="1:68">
      <c r="A6" s="26"/>
      <c r="B6" s="27" t="s">
        <v>114</v>
      </c>
      <c r="C6" s="27"/>
      <c r="D6" s="27" t="s">
        <v>115</v>
      </c>
      <c r="E6" s="27" t="s">
        <v>70</v>
      </c>
      <c r="F6" s="27" t="s">
        <v>116</v>
      </c>
      <c r="G6" s="25">
        <f t="shared" si="0"/>
        <v>35</v>
      </c>
      <c r="H6" s="25">
        <f t="shared" si="1"/>
        <v>30.9734513274336</v>
      </c>
      <c r="I6" s="25">
        <v>5</v>
      </c>
      <c r="J6" s="25">
        <v>41</v>
      </c>
      <c r="K6" s="25">
        <v>59</v>
      </c>
      <c r="L6" s="25">
        <v>79</v>
      </c>
      <c r="M6" s="25">
        <v>99</v>
      </c>
      <c r="N6" s="27" t="s">
        <v>117</v>
      </c>
      <c r="O6" s="27" t="s">
        <v>73</v>
      </c>
      <c r="P6" s="27" t="s">
        <v>74</v>
      </c>
      <c r="Q6" s="27">
        <v>140</v>
      </c>
      <c r="R6" s="27" t="s">
        <v>75</v>
      </c>
      <c r="S6" s="27">
        <v>16.1</v>
      </c>
      <c r="T6" s="27" t="s">
        <v>76</v>
      </c>
      <c r="U6" s="27" t="s">
        <v>77</v>
      </c>
      <c r="V6" s="27">
        <f t="shared" si="5"/>
        <v>0.06888</v>
      </c>
      <c r="W6" s="27">
        <f t="shared" si="6"/>
        <v>2.7552</v>
      </c>
      <c r="X6" s="27"/>
      <c r="Y6" s="27"/>
      <c r="Z6" s="27">
        <v>5.867</v>
      </c>
      <c r="AA6" s="27" t="s">
        <v>78</v>
      </c>
      <c r="AB6" s="27">
        <v>40</v>
      </c>
      <c r="AC6" s="27">
        <v>12</v>
      </c>
      <c r="AD6" s="27">
        <f t="shared" si="7"/>
        <v>480</v>
      </c>
      <c r="AE6" s="27" t="s">
        <v>114</v>
      </c>
      <c r="AF6" s="27">
        <v>480</v>
      </c>
      <c r="AG6" s="27" t="s">
        <v>118</v>
      </c>
      <c r="AH6" s="27">
        <v>200064514</v>
      </c>
      <c r="AI6" s="27" t="s">
        <v>80</v>
      </c>
      <c r="AJ6" s="27" t="s">
        <v>81</v>
      </c>
      <c r="AK6" s="27">
        <v>3</v>
      </c>
      <c r="AL6" s="27" t="s">
        <v>119</v>
      </c>
      <c r="AM6" s="27" t="s">
        <v>83</v>
      </c>
      <c r="AN6" s="27" t="s">
        <v>84</v>
      </c>
      <c r="AO6" s="27">
        <v>140</v>
      </c>
      <c r="AP6" s="27" t="s">
        <v>75</v>
      </c>
      <c r="AQ6" s="27">
        <v>16.1</v>
      </c>
      <c r="AR6" s="27" t="s">
        <v>85</v>
      </c>
      <c r="AS6" s="27">
        <v>6</v>
      </c>
      <c r="AT6" s="27" t="s">
        <v>76</v>
      </c>
      <c r="AU6" s="27">
        <v>12</v>
      </c>
      <c r="AV6" s="27" t="s">
        <v>120</v>
      </c>
      <c r="AW6" s="27" t="s">
        <v>77</v>
      </c>
      <c r="AX6" s="59">
        <v>0.06888</v>
      </c>
      <c r="AY6" s="27" t="s">
        <v>87</v>
      </c>
      <c r="AZ6" s="27">
        <v>24</v>
      </c>
      <c r="BA6" s="27" t="s">
        <v>121</v>
      </c>
      <c r="BB6" s="27">
        <v>1867</v>
      </c>
      <c r="BC6" s="60">
        <v>4</v>
      </c>
      <c r="BD6" s="60">
        <f t="shared" si="2"/>
        <v>48</v>
      </c>
      <c r="BE6" s="27">
        <v>99</v>
      </c>
      <c r="BF6" s="27">
        <f t="shared" si="3"/>
        <v>12.375</v>
      </c>
      <c r="BG6" s="79">
        <v>24</v>
      </c>
      <c r="BH6" s="80">
        <f t="shared" si="8"/>
        <v>24.6511627906977</v>
      </c>
      <c r="BI6" s="60">
        <f t="shared" si="9"/>
        <v>25.3023255813953</v>
      </c>
      <c r="BJ6" s="81">
        <f t="shared" si="10"/>
        <v>16.8682170542635</v>
      </c>
      <c r="BK6" s="82" t="s">
        <v>114</v>
      </c>
      <c r="BL6" s="81">
        <v>17.76</v>
      </c>
      <c r="BM6" s="27">
        <v>40</v>
      </c>
      <c r="BN6" s="60">
        <f t="shared" si="11"/>
        <v>1012.09302325581</v>
      </c>
      <c r="BO6" s="27" t="s">
        <v>89</v>
      </c>
      <c r="BP6" s="26">
        <f t="shared" si="4"/>
        <v>2.7552</v>
      </c>
    </row>
    <row r="7" s="7" customFormat="1" ht="42" customHeight="1" spans="1:68">
      <c r="A7" s="26"/>
      <c r="B7" s="27" t="s">
        <v>122</v>
      </c>
      <c r="C7" s="27"/>
      <c r="D7" s="27" t="s">
        <v>123</v>
      </c>
      <c r="E7" s="27" t="s">
        <v>70</v>
      </c>
      <c r="F7" s="27" t="s">
        <v>124</v>
      </c>
      <c r="G7" s="25">
        <f t="shared" si="0"/>
        <v>35</v>
      </c>
      <c r="H7" s="25">
        <f t="shared" si="1"/>
        <v>30.9734513274336</v>
      </c>
      <c r="I7" s="25">
        <v>5</v>
      </c>
      <c r="J7" s="25">
        <v>41</v>
      </c>
      <c r="K7" s="25">
        <v>59</v>
      </c>
      <c r="L7" s="25">
        <v>79</v>
      </c>
      <c r="M7" s="25">
        <v>99</v>
      </c>
      <c r="N7" s="27" t="s">
        <v>125</v>
      </c>
      <c r="O7" s="27" t="s">
        <v>73</v>
      </c>
      <c r="P7" s="27" t="s">
        <v>74</v>
      </c>
      <c r="Q7" s="27">
        <v>140</v>
      </c>
      <c r="R7" s="27" t="s">
        <v>75</v>
      </c>
      <c r="S7" s="27">
        <v>16.1</v>
      </c>
      <c r="T7" s="27" t="s">
        <v>76</v>
      </c>
      <c r="U7" s="27" t="s">
        <v>77</v>
      </c>
      <c r="V7" s="27">
        <f t="shared" si="5"/>
        <v>0.06888</v>
      </c>
      <c r="W7" s="27">
        <f t="shared" si="6"/>
        <v>2.7552</v>
      </c>
      <c r="X7" s="27"/>
      <c r="Y7" s="27"/>
      <c r="Z7" s="27">
        <v>5.867</v>
      </c>
      <c r="AA7" s="27" t="s">
        <v>78</v>
      </c>
      <c r="AB7" s="27">
        <v>40</v>
      </c>
      <c r="AC7" s="27">
        <v>12</v>
      </c>
      <c r="AD7" s="27">
        <f t="shared" si="7"/>
        <v>480</v>
      </c>
      <c r="AE7" s="27" t="s">
        <v>122</v>
      </c>
      <c r="AF7" s="27">
        <v>480</v>
      </c>
      <c r="AG7" s="27" t="s">
        <v>126</v>
      </c>
      <c r="AH7" s="27">
        <v>200064518</v>
      </c>
      <c r="AI7" s="27" t="s">
        <v>80</v>
      </c>
      <c r="AJ7" s="27" t="s">
        <v>81</v>
      </c>
      <c r="AK7" s="27">
        <v>3</v>
      </c>
      <c r="AL7" s="27" t="s">
        <v>127</v>
      </c>
      <c r="AM7" s="27" t="s">
        <v>83</v>
      </c>
      <c r="AN7" s="27" t="s">
        <v>84</v>
      </c>
      <c r="AO7" s="27">
        <v>140</v>
      </c>
      <c r="AP7" s="27" t="s">
        <v>75</v>
      </c>
      <c r="AQ7" s="27">
        <v>16.1</v>
      </c>
      <c r="AR7" s="27" t="s">
        <v>85</v>
      </c>
      <c r="AS7" s="27">
        <v>6</v>
      </c>
      <c r="AT7" s="27" t="s">
        <v>76</v>
      </c>
      <c r="AU7" s="27">
        <v>12</v>
      </c>
      <c r="AV7" s="27" t="s">
        <v>128</v>
      </c>
      <c r="AW7" s="27" t="s">
        <v>77</v>
      </c>
      <c r="AX7" s="59">
        <v>0.06888</v>
      </c>
      <c r="AY7" s="27" t="s">
        <v>87</v>
      </c>
      <c r="AZ7" s="27">
        <v>24</v>
      </c>
      <c r="BA7" s="27" t="s">
        <v>129</v>
      </c>
      <c r="BB7" s="27">
        <v>1867</v>
      </c>
      <c r="BC7" s="60">
        <v>4</v>
      </c>
      <c r="BD7" s="60">
        <f t="shared" si="2"/>
        <v>48</v>
      </c>
      <c r="BE7" s="27">
        <v>99</v>
      </c>
      <c r="BF7" s="27">
        <f t="shared" si="3"/>
        <v>12.375</v>
      </c>
      <c r="BG7" s="79">
        <v>24</v>
      </c>
      <c r="BH7" s="80">
        <f t="shared" si="8"/>
        <v>24.6511627906977</v>
      </c>
      <c r="BI7" s="60">
        <f t="shared" si="9"/>
        <v>25.3023255813953</v>
      </c>
      <c r="BJ7" s="81">
        <f t="shared" si="10"/>
        <v>16.8682170542635</v>
      </c>
      <c r="BK7" s="82" t="s">
        <v>122</v>
      </c>
      <c r="BL7" s="81">
        <v>17.76</v>
      </c>
      <c r="BM7" s="27">
        <v>40</v>
      </c>
      <c r="BN7" s="60">
        <f t="shared" si="11"/>
        <v>1012.09302325581</v>
      </c>
      <c r="BO7" s="27" t="s">
        <v>89</v>
      </c>
      <c r="BP7" s="26">
        <f t="shared" si="4"/>
        <v>2.7552</v>
      </c>
    </row>
    <row r="8" s="7" customFormat="1" ht="42" customHeight="1" spans="1:68">
      <c r="A8" s="28"/>
      <c r="B8" s="29" t="s">
        <v>130</v>
      </c>
      <c r="C8" s="29"/>
      <c r="D8" s="29" t="s">
        <v>131</v>
      </c>
      <c r="E8" s="29" t="s">
        <v>70</v>
      </c>
      <c r="F8" s="29" t="s">
        <v>132</v>
      </c>
      <c r="G8" s="30">
        <f t="shared" si="0"/>
        <v>35</v>
      </c>
      <c r="H8" s="25">
        <f t="shared" si="1"/>
        <v>30.9734513274336</v>
      </c>
      <c r="I8" s="25">
        <v>5</v>
      </c>
      <c r="J8" s="25">
        <v>41</v>
      </c>
      <c r="K8" s="25">
        <v>59</v>
      </c>
      <c r="L8" s="25">
        <v>79</v>
      </c>
      <c r="M8" s="25">
        <v>99</v>
      </c>
      <c r="N8" s="29" t="s">
        <v>133</v>
      </c>
      <c r="O8" s="29" t="s">
        <v>73</v>
      </c>
      <c r="P8" s="29" t="s">
        <v>74</v>
      </c>
      <c r="Q8" s="29">
        <v>140</v>
      </c>
      <c r="R8" s="29" t="s">
        <v>75</v>
      </c>
      <c r="S8" s="29">
        <v>16.1</v>
      </c>
      <c r="T8" s="29" t="s">
        <v>76</v>
      </c>
      <c r="U8" s="29" t="s">
        <v>77</v>
      </c>
      <c r="V8" s="29">
        <f t="shared" si="5"/>
        <v>0.06888</v>
      </c>
      <c r="W8" s="29">
        <f t="shared" si="6"/>
        <v>2.7552</v>
      </c>
      <c r="X8" s="29"/>
      <c r="Y8" s="29"/>
      <c r="Z8" s="29">
        <v>5.867</v>
      </c>
      <c r="AA8" s="29" t="s">
        <v>78</v>
      </c>
      <c r="AB8" s="29">
        <v>40</v>
      </c>
      <c r="AC8" s="29">
        <v>12</v>
      </c>
      <c r="AD8" s="29">
        <f t="shared" si="7"/>
        <v>480</v>
      </c>
      <c r="AE8" s="29" t="s">
        <v>130</v>
      </c>
      <c r="AF8" s="29">
        <v>480</v>
      </c>
      <c r="AG8" s="29" t="s">
        <v>134</v>
      </c>
      <c r="AH8" s="29">
        <v>200064517</v>
      </c>
      <c r="AI8" s="29" t="s">
        <v>80</v>
      </c>
      <c r="AJ8" s="29" t="s">
        <v>81</v>
      </c>
      <c r="AK8" s="29">
        <v>3</v>
      </c>
      <c r="AL8" s="29" t="s">
        <v>135</v>
      </c>
      <c r="AM8" s="29" t="s">
        <v>83</v>
      </c>
      <c r="AN8" s="29" t="s">
        <v>84</v>
      </c>
      <c r="AO8" s="29">
        <v>140</v>
      </c>
      <c r="AP8" s="29" t="s">
        <v>75</v>
      </c>
      <c r="AQ8" s="29">
        <v>16.1</v>
      </c>
      <c r="AR8" s="29" t="s">
        <v>85</v>
      </c>
      <c r="AS8" s="29">
        <v>6</v>
      </c>
      <c r="AT8" s="29" t="s">
        <v>76</v>
      </c>
      <c r="AU8" s="29">
        <v>12</v>
      </c>
      <c r="AV8" s="29" t="s">
        <v>136</v>
      </c>
      <c r="AW8" s="29" t="s">
        <v>77</v>
      </c>
      <c r="AX8" s="61">
        <v>0.06888</v>
      </c>
      <c r="AY8" s="29" t="s">
        <v>87</v>
      </c>
      <c r="AZ8" s="29">
        <v>24</v>
      </c>
      <c r="BA8" s="29" t="s">
        <v>137</v>
      </c>
      <c r="BB8" s="29">
        <v>1867</v>
      </c>
      <c r="BC8" s="62">
        <v>4</v>
      </c>
      <c r="BD8" s="62">
        <f t="shared" si="2"/>
        <v>48</v>
      </c>
      <c r="BE8" s="29">
        <v>99</v>
      </c>
      <c r="BF8" s="29">
        <f t="shared" si="3"/>
        <v>12.375</v>
      </c>
      <c r="BG8" s="83">
        <v>24</v>
      </c>
      <c r="BH8" s="84">
        <f t="shared" si="8"/>
        <v>24.6511627906977</v>
      </c>
      <c r="BI8" s="62">
        <f t="shared" si="9"/>
        <v>25.3023255813953</v>
      </c>
      <c r="BJ8" s="85">
        <f t="shared" si="10"/>
        <v>16.8682170542635</v>
      </c>
      <c r="BK8" s="86" t="s">
        <v>130</v>
      </c>
      <c r="BL8" s="85">
        <v>17.76</v>
      </c>
      <c r="BM8" s="29">
        <v>40</v>
      </c>
      <c r="BN8" s="62">
        <f t="shared" si="11"/>
        <v>1012.09302325581</v>
      </c>
      <c r="BO8" s="29" t="s">
        <v>89</v>
      </c>
      <c r="BP8" s="28">
        <f t="shared" si="4"/>
        <v>2.7552</v>
      </c>
    </row>
    <row r="9" s="7" customFormat="1" ht="42" customHeight="1" spans="1:68">
      <c r="A9" s="26"/>
      <c r="B9" s="27" t="s">
        <v>138</v>
      </c>
      <c r="C9" s="27" t="s">
        <v>139</v>
      </c>
      <c r="D9" s="27" t="s">
        <v>140</v>
      </c>
      <c r="E9" s="27" t="s">
        <v>70</v>
      </c>
      <c r="F9" s="27" t="s">
        <v>71</v>
      </c>
      <c r="G9" s="25">
        <f t="shared" si="0"/>
        <v>42</v>
      </c>
      <c r="H9" s="31">
        <f t="shared" si="1"/>
        <v>37.1681415929204</v>
      </c>
      <c r="I9" s="31">
        <v>4</v>
      </c>
      <c r="J9" s="31">
        <v>48</v>
      </c>
      <c r="K9" s="31">
        <v>69</v>
      </c>
      <c r="L9" s="31">
        <v>89</v>
      </c>
      <c r="M9" s="31">
        <v>109</v>
      </c>
      <c r="N9" s="27" t="s">
        <v>141</v>
      </c>
      <c r="O9" s="27" t="s">
        <v>73</v>
      </c>
      <c r="P9" s="27" t="s">
        <v>74</v>
      </c>
      <c r="Q9" s="27">
        <v>140</v>
      </c>
      <c r="R9" s="27" t="s">
        <v>75</v>
      </c>
      <c r="S9" s="27">
        <v>16.1</v>
      </c>
      <c r="T9" s="27" t="s">
        <v>142</v>
      </c>
      <c r="U9" s="27" t="s">
        <v>143</v>
      </c>
      <c r="V9" s="27">
        <f>585*355*334*0.000000001</f>
        <v>0.06936345</v>
      </c>
      <c r="W9" s="27">
        <f t="shared" si="6"/>
        <v>1.73408625</v>
      </c>
      <c r="X9" s="24">
        <f>INT(2500/334)</f>
        <v>7</v>
      </c>
      <c r="Y9" s="27">
        <f>SUM(AB9:AB15)/X9*(585*355*0.000001)</f>
        <v>3.17446071428571</v>
      </c>
      <c r="Z9" s="27">
        <v>8.817</v>
      </c>
      <c r="AA9" s="27" t="s">
        <v>78</v>
      </c>
      <c r="AB9" s="27">
        <v>25</v>
      </c>
      <c r="AC9" s="27">
        <v>15</v>
      </c>
      <c r="AD9" s="27">
        <f t="shared" ref="AD9:AD17" si="12">AB9*AC9</f>
        <v>375</v>
      </c>
      <c r="AE9" s="27" t="s">
        <v>138</v>
      </c>
      <c r="AF9" s="27">
        <v>375</v>
      </c>
      <c r="AG9" s="27" t="s">
        <v>144</v>
      </c>
      <c r="AH9" s="27">
        <v>200066407</v>
      </c>
      <c r="AI9" s="27" t="s">
        <v>80</v>
      </c>
      <c r="AJ9" s="27" t="s">
        <v>81</v>
      </c>
      <c r="AK9" s="27">
        <v>3</v>
      </c>
      <c r="AL9" s="27" t="s">
        <v>82</v>
      </c>
      <c r="AM9" s="27" t="s">
        <v>83</v>
      </c>
      <c r="AN9" s="27" t="s">
        <v>84</v>
      </c>
      <c r="AO9" s="27">
        <v>140</v>
      </c>
      <c r="AP9" s="27" t="s">
        <v>75</v>
      </c>
      <c r="AQ9" s="27">
        <v>16.1</v>
      </c>
      <c r="AR9" s="27" t="s">
        <v>145</v>
      </c>
      <c r="AS9" s="27">
        <v>3</v>
      </c>
      <c r="AT9" s="27" t="s">
        <v>142</v>
      </c>
      <c r="AU9" s="27">
        <v>15</v>
      </c>
      <c r="AV9" s="27" t="s">
        <v>146</v>
      </c>
      <c r="AW9" s="27" t="s">
        <v>143</v>
      </c>
      <c r="AX9" s="59">
        <v>0.06936345</v>
      </c>
      <c r="AY9" s="27" t="s">
        <v>147</v>
      </c>
      <c r="AZ9" s="27">
        <v>24</v>
      </c>
      <c r="BA9" s="27" t="s">
        <v>148</v>
      </c>
      <c r="BB9" s="27">
        <v>2148</v>
      </c>
      <c r="BC9" s="60">
        <v>4.5</v>
      </c>
      <c r="BD9" s="60">
        <f t="shared" si="2"/>
        <v>67.5</v>
      </c>
      <c r="BE9" s="27">
        <v>109</v>
      </c>
      <c r="BF9" s="27">
        <f t="shared" si="3"/>
        <v>13.625</v>
      </c>
      <c r="BG9" s="79">
        <v>43</v>
      </c>
      <c r="BH9" s="80">
        <f t="shared" si="8"/>
        <v>43.6560449859419</v>
      </c>
      <c r="BI9" s="60">
        <f t="shared" si="9"/>
        <v>44.3120899718838</v>
      </c>
      <c r="BJ9" s="81">
        <f t="shared" si="10"/>
        <v>23.6331146516714</v>
      </c>
      <c r="BK9" s="82" t="s">
        <v>138</v>
      </c>
      <c r="BL9" s="81">
        <v>24.56</v>
      </c>
      <c r="BM9" s="27">
        <v>25</v>
      </c>
      <c r="BN9" s="60">
        <f t="shared" si="11"/>
        <v>1107.80224929709</v>
      </c>
      <c r="BO9" s="27" t="s">
        <v>89</v>
      </c>
      <c r="BP9" s="26">
        <f t="shared" si="4"/>
        <v>1.73408625</v>
      </c>
    </row>
    <row r="10" s="7" customFormat="1" ht="42" customHeight="1" spans="1:68">
      <c r="A10" s="26"/>
      <c r="B10" s="27" t="s">
        <v>149</v>
      </c>
      <c r="C10" s="27"/>
      <c r="D10" s="27" t="s">
        <v>150</v>
      </c>
      <c r="E10" s="27" t="s">
        <v>70</v>
      </c>
      <c r="F10" s="27" t="s">
        <v>132</v>
      </c>
      <c r="G10" s="25">
        <f t="shared" si="0"/>
        <v>42</v>
      </c>
      <c r="H10" s="25">
        <f t="shared" si="1"/>
        <v>37.1681415929204</v>
      </c>
      <c r="I10" s="25">
        <v>4</v>
      </c>
      <c r="J10" s="25">
        <v>48</v>
      </c>
      <c r="K10" s="25">
        <v>69</v>
      </c>
      <c r="L10" s="25">
        <v>89</v>
      </c>
      <c r="M10" s="25">
        <v>109</v>
      </c>
      <c r="N10" s="27" t="s">
        <v>151</v>
      </c>
      <c r="O10" s="27" t="s">
        <v>73</v>
      </c>
      <c r="P10" s="27" t="s">
        <v>74</v>
      </c>
      <c r="Q10" s="27">
        <v>140</v>
      </c>
      <c r="R10" s="27" t="s">
        <v>75</v>
      </c>
      <c r="S10" s="27">
        <v>16.1</v>
      </c>
      <c r="T10" s="27" t="s">
        <v>142</v>
      </c>
      <c r="U10" s="27" t="s">
        <v>143</v>
      </c>
      <c r="V10" s="27">
        <f t="shared" ref="V10:V15" si="13">585*355*334*0.000000001</f>
        <v>0.06936345</v>
      </c>
      <c r="W10" s="27">
        <f t="shared" si="6"/>
        <v>0.5549076</v>
      </c>
      <c r="X10" s="27"/>
      <c r="Y10" s="27"/>
      <c r="Z10" s="27">
        <v>8.794</v>
      </c>
      <c r="AA10" s="27" t="s">
        <v>78</v>
      </c>
      <c r="AB10" s="27">
        <v>8</v>
      </c>
      <c r="AC10" s="27">
        <v>15</v>
      </c>
      <c r="AD10" s="27">
        <f t="shared" si="12"/>
        <v>120</v>
      </c>
      <c r="AE10" s="27" t="s">
        <v>149</v>
      </c>
      <c r="AF10" s="27">
        <v>120</v>
      </c>
      <c r="AG10" s="27" t="s">
        <v>152</v>
      </c>
      <c r="AH10" s="27">
        <v>200066411</v>
      </c>
      <c r="AI10" s="27" t="s">
        <v>80</v>
      </c>
      <c r="AJ10" s="27" t="s">
        <v>81</v>
      </c>
      <c r="AK10" s="27">
        <v>3</v>
      </c>
      <c r="AL10" s="27" t="s">
        <v>135</v>
      </c>
      <c r="AM10" s="27" t="s">
        <v>83</v>
      </c>
      <c r="AN10" s="27" t="s">
        <v>84</v>
      </c>
      <c r="AO10" s="27">
        <v>140</v>
      </c>
      <c r="AP10" s="27" t="s">
        <v>75</v>
      </c>
      <c r="AQ10" s="27">
        <v>16.1</v>
      </c>
      <c r="AR10" s="27" t="s">
        <v>145</v>
      </c>
      <c r="AS10" s="27">
        <v>3</v>
      </c>
      <c r="AT10" s="27" t="s">
        <v>142</v>
      </c>
      <c r="AU10" s="27">
        <v>15</v>
      </c>
      <c r="AV10" s="27" t="s">
        <v>153</v>
      </c>
      <c r="AW10" s="27" t="s">
        <v>143</v>
      </c>
      <c r="AX10" s="59">
        <v>0.06936345</v>
      </c>
      <c r="AY10" s="27" t="s">
        <v>154</v>
      </c>
      <c r="AZ10" s="27">
        <v>24</v>
      </c>
      <c r="BA10" s="27" t="s">
        <v>155</v>
      </c>
      <c r="BB10" s="27">
        <v>2148</v>
      </c>
      <c r="BC10" s="60">
        <v>4.5</v>
      </c>
      <c r="BD10" s="60">
        <f t="shared" si="2"/>
        <v>67.5</v>
      </c>
      <c r="BE10" s="27">
        <v>109</v>
      </c>
      <c r="BF10" s="27">
        <f t="shared" si="3"/>
        <v>13.625</v>
      </c>
      <c r="BG10" s="79">
        <v>43</v>
      </c>
      <c r="BH10" s="80">
        <f t="shared" si="8"/>
        <v>43.6560449859419</v>
      </c>
      <c r="BI10" s="60">
        <f t="shared" si="9"/>
        <v>44.3120899718838</v>
      </c>
      <c r="BJ10" s="81">
        <f t="shared" si="10"/>
        <v>23.6331146516714</v>
      </c>
      <c r="BK10" s="82" t="s">
        <v>149</v>
      </c>
      <c r="BL10" s="81">
        <v>24.56</v>
      </c>
      <c r="BM10" s="27">
        <v>8</v>
      </c>
      <c r="BN10" s="60">
        <f t="shared" si="11"/>
        <v>354.49671977507</v>
      </c>
      <c r="BO10" s="27" t="s">
        <v>89</v>
      </c>
      <c r="BP10" s="26">
        <f t="shared" si="4"/>
        <v>0.5549076</v>
      </c>
    </row>
    <row r="11" s="7" customFormat="1" ht="42" customHeight="1" spans="1:68">
      <c r="A11" s="26"/>
      <c r="B11" s="27" t="s">
        <v>156</v>
      </c>
      <c r="C11" s="27"/>
      <c r="D11" s="27" t="s">
        <v>157</v>
      </c>
      <c r="E11" s="27" t="s">
        <v>70</v>
      </c>
      <c r="F11" s="27" t="s">
        <v>92</v>
      </c>
      <c r="G11" s="25">
        <f t="shared" si="0"/>
        <v>42</v>
      </c>
      <c r="H11" s="25">
        <f t="shared" si="1"/>
        <v>37.1681415929204</v>
      </c>
      <c r="I11" s="25">
        <v>4</v>
      </c>
      <c r="J11" s="25">
        <v>48</v>
      </c>
      <c r="K11" s="25">
        <v>69</v>
      </c>
      <c r="L11" s="25">
        <v>89</v>
      </c>
      <c r="M11" s="25">
        <v>109</v>
      </c>
      <c r="N11" s="27" t="s">
        <v>158</v>
      </c>
      <c r="O11" s="27" t="s">
        <v>73</v>
      </c>
      <c r="P11" s="27" t="s">
        <v>74</v>
      </c>
      <c r="Q11" s="27">
        <v>140</v>
      </c>
      <c r="R11" s="27" t="s">
        <v>75</v>
      </c>
      <c r="S11" s="27">
        <v>16.1</v>
      </c>
      <c r="T11" s="27" t="s">
        <v>142</v>
      </c>
      <c r="U11" s="27" t="s">
        <v>143</v>
      </c>
      <c r="V11" s="27">
        <f t="shared" si="13"/>
        <v>0.06936345</v>
      </c>
      <c r="W11" s="27">
        <f t="shared" si="6"/>
        <v>1.73408625</v>
      </c>
      <c r="X11" s="27"/>
      <c r="Y11" s="27"/>
      <c r="Z11" s="27">
        <v>8.817</v>
      </c>
      <c r="AA11" s="27" t="s">
        <v>78</v>
      </c>
      <c r="AB11" s="27">
        <v>25</v>
      </c>
      <c r="AC11" s="27">
        <v>15</v>
      </c>
      <c r="AD11" s="27">
        <f t="shared" si="12"/>
        <v>375</v>
      </c>
      <c r="AE11" s="27" t="s">
        <v>156</v>
      </c>
      <c r="AF11" s="27">
        <v>375</v>
      </c>
      <c r="AG11" s="27" t="s">
        <v>159</v>
      </c>
      <c r="AH11" s="27">
        <v>200066409</v>
      </c>
      <c r="AI11" s="27" t="s">
        <v>80</v>
      </c>
      <c r="AJ11" s="27" t="s">
        <v>81</v>
      </c>
      <c r="AK11" s="27">
        <v>3</v>
      </c>
      <c r="AL11" s="27" t="s">
        <v>95</v>
      </c>
      <c r="AM11" s="27" t="s">
        <v>83</v>
      </c>
      <c r="AN11" s="27" t="s">
        <v>84</v>
      </c>
      <c r="AO11" s="27">
        <v>140</v>
      </c>
      <c r="AP11" s="27" t="s">
        <v>75</v>
      </c>
      <c r="AQ11" s="27">
        <v>16.1</v>
      </c>
      <c r="AR11" s="27" t="s">
        <v>145</v>
      </c>
      <c r="AS11" s="27">
        <v>3</v>
      </c>
      <c r="AT11" s="27" t="s">
        <v>142</v>
      </c>
      <c r="AU11" s="27">
        <v>15</v>
      </c>
      <c r="AV11" s="27" t="s">
        <v>160</v>
      </c>
      <c r="AW11" s="27" t="s">
        <v>143</v>
      </c>
      <c r="AX11" s="59">
        <v>0.06936345</v>
      </c>
      <c r="AY11" s="27" t="s">
        <v>147</v>
      </c>
      <c r="AZ11" s="27">
        <v>24</v>
      </c>
      <c r="BA11" s="27" t="s">
        <v>161</v>
      </c>
      <c r="BB11" s="27">
        <v>2148</v>
      </c>
      <c r="BC11" s="60">
        <v>4.5</v>
      </c>
      <c r="BD11" s="60">
        <f t="shared" si="2"/>
        <v>67.5</v>
      </c>
      <c r="BE11" s="27">
        <v>109</v>
      </c>
      <c r="BF11" s="27">
        <f t="shared" si="3"/>
        <v>13.625</v>
      </c>
      <c r="BG11" s="79">
        <v>43</v>
      </c>
      <c r="BH11" s="80">
        <f t="shared" si="8"/>
        <v>43.6560449859419</v>
      </c>
      <c r="BI11" s="60">
        <f t="shared" si="9"/>
        <v>44.3120899718838</v>
      </c>
      <c r="BJ11" s="81">
        <f t="shared" si="10"/>
        <v>23.6331146516714</v>
      </c>
      <c r="BK11" s="82" t="s">
        <v>156</v>
      </c>
      <c r="BL11" s="81">
        <v>24.56</v>
      </c>
      <c r="BM11" s="27">
        <v>25</v>
      </c>
      <c r="BN11" s="60">
        <f t="shared" si="11"/>
        <v>1107.80224929709</v>
      </c>
      <c r="BO11" s="27" t="s">
        <v>89</v>
      </c>
      <c r="BP11" s="26">
        <f t="shared" si="4"/>
        <v>1.73408625</v>
      </c>
    </row>
    <row r="12" s="7" customFormat="1" ht="42" customHeight="1" spans="1:68">
      <c r="A12" s="26"/>
      <c r="B12" s="27" t="s">
        <v>162</v>
      </c>
      <c r="C12" s="27"/>
      <c r="D12" s="27" t="s">
        <v>163</v>
      </c>
      <c r="E12" s="27" t="s">
        <v>70</v>
      </c>
      <c r="F12" s="27" t="s">
        <v>100</v>
      </c>
      <c r="G12" s="25">
        <f t="shared" si="0"/>
        <v>42</v>
      </c>
      <c r="H12" s="25">
        <f t="shared" si="1"/>
        <v>37.1681415929204</v>
      </c>
      <c r="I12" s="25">
        <v>4</v>
      </c>
      <c r="J12" s="25">
        <v>48</v>
      </c>
      <c r="K12" s="25">
        <v>69</v>
      </c>
      <c r="L12" s="25">
        <v>89</v>
      </c>
      <c r="M12" s="25">
        <v>109</v>
      </c>
      <c r="N12" s="27" t="s">
        <v>164</v>
      </c>
      <c r="O12" s="27" t="s">
        <v>73</v>
      </c>
      <c r="P12" s="27" t="s">
        <v>74</v>
      </c>
      <c r="Q12" s="27">
        <v>140</v>
      </c>
      <c r="R12" s="27" t="s">
        <v>75</v>
      </c>
      <c r="S12" s="27">
        <v>16.1</v>
      </c>
      <c r="T12" s="27" t="s">
        <v>142</v>
      </c>
      <c r="U12" s="27" t="s">
        <v>143</v>
      </c>
      <c r="V12" s="27">
        <f t="shared" si="13"/>
        <v>0.06936345</v>
      </c>
      <c r="W12" s="27">
        <f t="shared" si="6"/>
        <v>1.73408625</v>
      </c>
      <c r="X12" s="27"/>
      <c r="Y12" s="27"/>
      <c r="Z12" s="27">
        <v>8.817</v>
      </c>
      <c r="AA12" s="27" t="s">
        <v>78</v>
      </c>
      <c r="AB12" s="27">
        <v>25</v>
      </c>
      <c r="AC12" s="27">
        <v>15</v>
      </c>
      <c r="AD12" s="27">
        <f t="shared" si="12"/>
        <v>375</v>
      </c>
      <c r="AE12" s="27" t="s">
        <v>162</v>
      </c>
      <c r="AF12" s="27">
        <v>375</v>
      </c>
      <c r="AG12" s="27" t="s">
        <v>165</v>
      </c>
      <c r="AH12" s="27">
        <v>200066410</v>
      </c>
      <c r="AI12" s="27" t="s">
        <v>80</v>
      </c>
      <c r="AJ12" s="27" t="s">
        <v>81</v>
      </c>
      <c r="AK12" s="27">
        <v>3</v>
      </c>
      <c r="AL12" s="27" t="s">
        <v>103</v>
      </c>
      <c r="AM12" s="27" t="s">
        <v>83</v>
      </c>
      <c r="AN12" s="27" t="s">
        <v>84</v>
      </c>
      <c r="AO12" s="27">
        <v>140</v>
      </c>
      <c r="AP12" s="27" t="s">
        <v>75</v>
      </c>
      <c r="AQ12" s="27">
        <v>16.1</v>
      </c>
      <c r="AR12" s="27" t="s">
        <v>145</v>
      </c>
      <c r="AS12" s="27">
        <v>3</v>
      </c>
      <c r="AT12" s="27" t="s">
        <v>142</v>
      </c>
      <c r="AU12" s="27">
        <v>15</v>
      </c>
      <c r="AV12" s="27" t="s">
        <v>166</v>
      </c>
      <c r="AW12" s="27" t="s">
        <v>143</v>
      </c>
      <c r="AX12" s="59">
        <v>0.06936345</v>
      </c>
      <c r="AY12" s="27" t="s">
        <v>147</v>
      </c>
      <c r="AZ12" s="27">
        <v>24</v>
      </c>
      <c r="BA12" s="27" t="s">
        <v>167</v>
      </c>
      <c r="BB12" s="27">
        <v>2148</v>
      </c>
      <c r="BC12" s="60">
        <v>4.5</v>
      </c>
      <c r="BD12" s="60">
        <f t="shared" si="2"/>
        <v>67.5</v>
      </c>
      <c r="BE12" s="27">
        <v>109</v>
      </c>
      <c r="BF12" s="27">
        <f t="shared" si="3"/>
        <v>13.625</v>
      </c>
      <c r="BG12" s="79">
        <v>43</v>
      </c>
      <c r="BH12" s="80">
        <f t="shared" si="8"/>
        <v>43.6560449859419</v>
      </c>
      <c r="BI12" s="60">
        <f t="shared" si="9"/>
        <v>44.3120899718838</v>
      </c>
      <c r="BJ12" s="81">
        <f t="shared" si="10"/>
        <v>23.6331146516714</v>
      </c>
      <c r="BK12" s="82" t="s">
        <v>162</v>
      </c>
      <c r="BL12" s="81">
        <v>24.56</v>
      </c>
      <c r="BM12" s="27">
        <v>25</v>
      </c>
      <c r="BN12" s="60">
        <f t="shared" si="11"/>
        <v>1107.80224929709</v>
      </c>
      <c r="BO12" s="27" t="s">
        <v>89</v>
      </c>
      <c r="BP12" s="26">
        <f t="shared" si="4"/>
        <v>1.73408625</v>
      </c>
    </row>
    <row r="13" s="7" customFormat="1" ht="42" customHeight="1" spans="1:68">
      <c r="A13" s="26"/>
      <c r="B13" s="27" t="s">
        <v>168</v>
      </c>
      <c r="C13" s="27"/>
      <c r="D13" s="27" t="s">
        <v>169</v>
      </c>
      <c r="E13" s="27" t="s">
        <v>70</v>
      </c>
      <c r="F13" s="27" t="s">
        <v>108</v>
      </c>
      <c r="G13" s="25">
        <f t="shared" si="0"/>
        <v>42</v>
      </c>
      <c r="H13" s="25">
        <f t="shared" si="1"/>
        <v>37.1681415929204</v>
      </c>
      <c r="I13" s="25">
        <v>4</v>
      </c>
      <c r="J13" s="25">
        <v>48</v>
      </c>
      <c r="K13" s="38">
        <v>69</v>
      </c>
      <c r="L13" s="38">
        <v>89</v>
      </c>
      <c r="M13" s="25">
        <v>109</v>
      </c>
      <c r="N13" s="27" t="s">
        <v>170</v>
      </c>
      <c r="O13" s="27" t="s">
        <v>73</v>
      </c>
      <c r="P13" s="27" t="s">
        <v>74</v>
      </c>
      <c r="Q13" s="27">
        <v>140</v>
      </c>
      <c r="R13" s="27" t="s">
        <v>75</v>
      </c>
      <c r="S13" s="27">
        <v>16.1</v>
      </c>
      <c r="T13" s="27" t="s">
        <v>142</v>
      </c>
      <c r="U13" s="27" t="s">
        <v>143</v>
      </c>
      <c r="V13" s="27">
        <f t="shared" si="13"/>
        <v>0.06936345</v>
      </c>
      <c r="W13" s="27">
        <f t="shared" si="6"/>
        <v>0.5549076</v>
      </c>
      <c r="X13" s="27"/>
      <c r="Y13" s="27"/>
      <c r="Z13" s="27">
        <v>8.794</v>
      </c>
      <c r="AA13" s="27" t="s">
        <v>78</v>
      </c>
      <c r="AB13" s="27">
        <v>8</v>
      </c>
      <c r="AC13" s="27">
        <v>15</v>
      </c>
      <c r="AD13" s="27">
        <f t="shared" si="12"/>
        <v>120</v>
      </c>
      <c r="AE13" s="27" t="s">
        <v>168</v>
      </c>
      <c r="AF13" s="27">
        <v>120</v>
      </c>
      <c r="AG13" s="27" t="s">
        <v>171</v>
      </c>
      <c r="AH13" s="27">
        <v>200066414</v>
      </c>
      <c r="AI13" s="27" t="s">
        <v>80</v>
      </c>
      <c r="AJ13" s="27" t="s">
        <v>81</v>
      </c>
      <c r="AK13" s="27">
        <v>3</v>
      </c>
      <c r="AL13" s="27" t="s">
        <v>111</v>
      </c>
      <c r="AM13" s="27" t="s">
        <v>83</v>
      </c>
      <c r="AN13" s="27" t="s">
        <v>84</v>
      </c>
      <c r="AO13" s="27">
        <v>140</v>
      </c>
      <c r="AP13" s="27" t="s">
        <v>75</v>
      </c>
      <c r="AQ13" s="27">
        <v>16.1</v>
      </c>
      <c r="AR13" s="27" t="s">
        <v>145</v>
      </c>
      <c r="AS13" s="27">
        <v>3</v>
      </c>
      <c r="AT13" s="27" t="s">
        <v>142</v>
      </c>
      <c r="AU13" s="27">
        <v>15</v>
      </c>
      <c r="AV13" s="27" t="s">
        <v>172</v>
      </c>
      <c r="AW13" s="27" t="s">
        <v>143</v>
      </c>
      <c r="AX13" s="59">
        <v>0.06936345</v>
      </c>
      <c r="AY13" s="27" t="s">
        <v>154</v>
      </c>
      <c r="AZ13" s="27">
        <v>24</v>
      </c>
      <c r="BA13" s="27" t="s">
        <v>173</v>
      </c>
      <c r="BB13" s="27">
        <v>2148</v>
      </c>
      <c r="BC13" s="60">
        <v>4.5</v>
      </c>
      <c r="BD13" s="60">
        <f t="shared" si="2"/>
        <v>67.5</v>
      </c>
      <c r="BE13" s="27">
        <v>109</v>
      </c>
      <c r="BF13" s="27">
        <f t="shared" si="3"/>
        <v>13.625</v>
      </c>
      <c r="BG13" s="79">
        <v>43</v>
      </c>
      <c r="BH13" s="80">
        <f t="shared" si="8"/>
        <v>43.6560449859419</v>
      </c>
      <c r="BI13" s="60">
        <f t="shared" si="9"/>
        <v>44.3120899718838</v>
      </c>
      <c r="BJ13" s="81">
        <f t="shared" si="10"/>
        <v>23.6331146516714</v>
      </c>
      <c r="BK13" s="82" t="s">
        <v>168</v>
      </c>
      <c r="BL13" s="81">
        <v>24.56</v>
      </c>
      <c r="BM13" s="27">
        <v>8</v>
      </c>
      <c r="BN13" s="60">
        <f t="shared" si="11"/>
        <v>354.49671977507</v>
      </c>
      <c r="BO13" s="27" t="s">
        <v>89</v>
      </c>
      <c r="BP13" s="26">
        <f t="shared" si="4"/>
        <v>0.5549076</v>
      </c>
    </row>
    <row r="14" s="7" customFormat="1" ht="42" customHeight="1" spans="1:68">
      <c r="A14" s="26"/>
      <c r="B14" s="27" t="s">
        <v>174</v>
      </c>
      <c r="C14" s="27"/>
      <c r="D14" s="27" t="s">
        <v>175</v>
      </c>
      <c r="E14" s="27" t="s">
        <v>70</v>
      </c>
      <c r="F14" s="27" t="s">
        <v>116</v>
      </c>
      <c r="G14" s="25">
        <f t="shared" si="0"/>
        <v>42</v>
      </c>
      <c r="H14" s="25">
        <f t="shared" si="1"/>
        <v>37.1681415929204</v>
      </c>
      <c r="I14" s="25">
        <v>4</v>
      </c>
      <c r="J14" s="25">
        <v>48</v>
      </c>
      <c r="K14" s="38">
        <v>69</v>
      </c>
      <c r="L14" s="38">
        <v>89</v>
      </c>
      <c r="M14" s="25">
        <v>109</v>
      </c>
      <c r="N14" s="27" t="s">
        <v>176</v>
      </c>
      <c r="O14" s="27" t="s">
        <v>73</v>
      </c>
      <c r="P14" s="27" t="s">
        <v>74</v>
      </c>
      <c r="Q14" s="27">
        <v>140</v>
      </c>
      <c r="R14" s="27" t="s">
        <v>75</v>
      </c>
      <c r="S14" s="27">
        <v>16.1</v>
      </c>
      <c r="T14" s="27" t="s">
        <v>142</v>
      </c>
      <c r="U14" s="27" t="s">
        <v>143</v>
      </c>
      <c r="V14" s="27">
        <f t="shared" si="13"/>
        <v>0.06936345</v>
      </c>
      <c r="W14" s="27">
        <f t="shared" si="6"/>
        <v>0.5549076</v>
      </c>
      <c r="X14" s="27"/>
      <c r="Y14" s="27"/>
      <c r="Z14" s="27">
        <v>8.794</v>
      </c>
      <c r="AA14" s="27" t="s">
        <v>78</v>
      </c>
      <c r="AB14" s="27">
        <v>8</v>
      </c>
      <c r="AC14" s="27">
        <v>15</v>
      </c>
      <c r="AD14" s="27">
        <f t="shared" si="12"/>
        <v>120</v>
      </c>
      <c r="AE14" s="27" t="s">
        <v>174</v>
      </c>
      <c r="AF14" s="27">
        <v>120</v>
      </c>
      <c r="AG14" s="27" t="s">
        <v>177</v>
      </c>
      <c r="AH14" s="27">
        <v>200066415</v>
      </c>
      <c r="AI14" s="27" t="s">
        <v>80</v>
      </c>
      <c r="AJ14" s="27" t="s">
        <v>81</v>
      </c>
      <c r="AK14" s="27">
        <v>3</v>
      </c>
      <c r="AL14" s="27" t="s">
        <v>119</v>
      </c>
      <c r="AM14" s="27" t="s">
        <v>83</v>
      </c>
      <c r="AN14" s="27" t="s">
        <v>84</v>
      </c>
      <c r="AO14" s="27">
        <v>140</v>
      </c>
      <c r="AP14" s="27" t="s">
        <v>75</v>
      </c>
      <c r="AQ14" s="27">
        <v>16.1</v>
      </c>
      <c r="AR14" s="27" t="s">
        <v>145</v>
      </c>
      <c r="AS14" s="27">
        <v>3</v>
      </c>
      <c r="AT14" s="27" t="s">
        <v>142</v>
      </c>
      <c r="AU14" s="27">
        <v>15</v>
      </c>
      <c r="AV14" s="27" t="s">
        <v>178</v>
      </c>
      <c r="AW14" s="27" t="s">
        <v>143</v>
      </c>
      <c r="AX14" s="59">
        <v>0.06936345</v>
      </c>
      <c r="AY14" s="27" t="s">
        <v>154</v>
      </c>
      <c r="AZ14" s="27">
        <v>24</v>
      </c>
      <c r="BA14" s="27" t="s">
        <v>179</v>
      </c>
      <c r="BB14" s="27">
        <v>2148</v>
      </c>
      <c r="BC14" s="60">
        <v>4.5</v>
      </c>
      <c r="BD14" s="60">
        <f t="shared" si="2"/>
        <v>67.5</v>
      </c>
      <c r="BE14" s="27">
        <v>109</v>
      </c>
      <c r="BF14" s="27">
        <f t="shared" si="3"/>
        <v>13.625</v>
      </c>
      <c r="BG14" s="79">
        <v>43</v>
      </c>
      <c r="BH14" s="80">
        <f t="shared" si="8"/>
        <v>43.6560449859419</v>
      </c>
      <c r="BI14" s="60">
        <f t="shared" si="9"/>
        <v>44.3120899718838</v>
      </c>
      <c r="BJ14" s="81">
        <f t="shared" si="10"/>
        <v>23.6331146516714</v>
      </c>
      <c r="BK14" s="82" t="s">
        <v>174</v>
      </c>
      <c r="BL14" s="81">
        <v>24.56</v>
      </c>
      <c r="BM14" s="27">
        <v>8</v>
      </c>
      <c r="BN14" s="60">
        <f t="shared" si="11"/>
        <v>354.49671977507</v>
      </c>
      <c r="BO14" s="27" t="s">
        <v>89</v>
      </c>
      <c r="BP14" s="26">
        <f t="shared" si="4"/>
        <v>0.5549076</v>
      </c>
    </row>
    <row r="15" s="7" customFormat="1" ht="42" customHeight="1" spans="1:68">
      <c r="A15" s="28"/>
      <c r="B15" s="29" t="s">
        <v>180</v>
      </c>
      <c r="C15" s="29"/>
      <c r="D15" s="29" t="s">
        <v>181</v>
      </c>
      <c r="E15" s="29" t="s">
        <v>70</v>
      </c>
      <c r="F15" s="29" t="s">
        <v>124</v>
      </c>
      <c r="G15" s="25">
        <f t="shared" si="0"/>
        <v>42</v>
      </c>
      <c r="H15" s="25">
        <f t="shared" si="1"/>
        <v>37.1681415929204</v>
      </c>
      <c r="I15" s="25">
        <v>4</v>
      </c>
      <c r="J15" s="25">
        <v>48</v>
      </c>
      <c r="K15" s="25">
        <v>69</v>
      </c>
      <c r="L15" s="38">
        <v>89</v>
      </c>
      <c r="M15" s="25">
        <v>109</v>
      </c>
      <c r="N15" s="29" t="s">
        <v>182</v>
      </c>
      <c r="O15" s="29" t="s">
        <v>73</v>
      </c>
      <c r="P15" s="29" t="s">
        <v>74</v>
      </c>
      <c r="Q15" s="29">
        <v>140</v>
      </c>
      <c r="R15" s="29" t="s">
        <v>75</v>
      </c>
      <c r="S15" s="29">
        <v>16.1</v>
      </c>
      <c r="T15" s="29" t="s">
        <v>142</v>
      </c>
      <c r="U15" s="29" t="s">
        <v>143</v>
      </c>
      <c r="V15" s="27">
        <f t="shared" si="13"/>
        <v>0.06936345</v>
      </c>
      <c r="W15" s="27">
        <f t="shared" si="6"/>
        <v>0.5549076</v>
      </c>
      <c r="X15" s="29"/>
      <c r="Y15" s="27"/>
      <c r="Z15" s="29">
        <v>8.817</v>
      </c>
      <c r="AA15" s="29" t="s">
        <v>78</v>
      </c>
      <c r="AB15" s="29">
        <v>8</v>
      </c>
      <c r="AC15" s="29">
        <v>15</v>
      </c>
      <c r="AD15" s="29">
        <f t="shared" si="12"/>
        <v>120</v>
      </c>
      <c r="AE15" s="29" t="s">
        <v>180</v>
      </c>
      <c r="AF15" s="29">
        <v>120</v>
      </c>
      <c r="AG15" s="29" t="s">
        <v>183</v>
      </c>
      <c r="AH15" s="29">
        <v>200066408</v>
      </c>
      <c r="AI15" s="29" t="s">
        <v>80</v>
      </c>
      <c r="AJ15" s="29" t="s">
        <v>81</v>
      </c>
      <c r="AK15" s="29">
        <v>3</v>
      </c>
      <c r="AL15" s="29" t="s">
        <v>127</v>
      </c>
      <c r="AM15" s="29" t="s">
        <v>83</v>
      </c>
      <c r="AN15" s="29" t="s">
        <v>84</v>
      </c>
      <c r="AO15" s="29">
        <v>140</v>
      </c>
      <c r="AP15" s="29" t="s">
        <v>75</v>
      </c>
      <c r="AQ15" s="29">
        <v>16.1</v>
      </c>
      <c r="AR15" s="29" t="s">
        <v>145</v>
      </c>
      <c r="AS15" s="29">
        <v>3</v>
      </c>
      <c r="AT15" s="29" t="s">
        <v>142</v>
      </c>
      <c r="AU15" s="29">
        <v>15</v>
      </c>
      <c r="AV15" s="29" t="s">
        <v>184</v>
      </c>
      <c r="AW15" s="29" t="s">
        <v>143</v>
      </c>
      <c r="AX15" s="61">
        <v>0.06936345</v>
      </c>
      <c r="AY15" s="29" t="s">
        <v>147</v>
      </c>
      <c r="AZ15" s="29">
        <v>24</v>
      </c>
      <c r="BA15" s="29" t="s">
        <v>185</v>
      </c>
      <c r="BB15" s="29">
        <v>2148</v>
      </c>
      <c r="BC15" s="60">
        <v>4.5</v>
      </c>
      <c r="BD15" s="60">
        <f t="shared" si="2"/>
        <v>67.5</v>
      </c>
      <c r="BE15" s="29">
        <v>109</v>
      </c>
      <c r="BF15" s="29">
        <f t="shared" si="3"/>
        <v>13.625</v>
      </c>
      <c r="BG15" s="83">
        <v>43</v>
      </c>
      <c r="BH15" s="84">
        <f t="shared" si="8"/>
        <v>43.6560449859419</v>
      </c>
      <c r="BI15" s="62">
        <f t="shared" si="9"/>
        <v>44.3120899718838</v>
      </c>
      <c r="BJ15" s="85">
        <f t="shared" si="10"/>
        <v>23.6331146516714</v>
      </c>
      <c r="BK15" s="86" t="s">
        <v>180</v>
      </c>
      <c r="BL15" s="85">
        <v>24.56</v>
      </c>
      <c r="BM15" s="29">
        <v>8</v>
      </c>
      <c r="BN15" s="62">
        <f t="shared" si="11"/>
        <v>354.49671977507</v>
      </c>
      <c r="BO15" s="29" t="s">
        <v>89</v>
      </c>
      <c r="BP15" s="28">
        <f t="shared" si="4"/>
        <v>0.5549076</v>
      </c>
    </row>
    <row r="16" s="7" customFormat="1" ht="42" customHeight="1" spans="1:68">
      <c r="A16" s="32"/>
      <c r="B16" s="111" t="s">
        <v>186</v>
      </c>
      <c r="C16" s="33" t="s">
        <v>187</v>
      </c>
      <c r="D16" s="33" t="s">
        <v>188</v>
      </c>
      <c r="E16" s="33" t="s">
        <v>70</v>
      </c>
      <c r="F16" s="33" t="s">
        <v>189</v>
      </c>
      <c r="G16" s="34">
        <f t="shared" si="0"/>
        <v>53</v>
      </c>
      <c r="H16" s="34">
        <f t="shared" si="1"/>
        <v>46.9026548672566</v>
      </c>
      <c r="I16" s="34">
        <v>4</v>
      </c>
      <c r="J16" s="34">
        <v>59</v>
      </c>
      <c r="K16" s="34">
        <v>69</v>
      </c>
      <c r="L16" s="34">
        <v>99</v>
      </c>
      <c r="M16" s="34">
        <v>119</v>
      </c>
      <c r="N16" s="33" t="s">
        <v>190</v>
      </c>
      <c r="O16" s="33" t="s">
        <v>73</v>
      </c>
      <c r="P16" s="33" t="s">
        <v>74</v>
      </c>
      <c r="Q16" s="33">
        <v>140</v>
      </c>
      <c r="R16" s="33" t="s">
        <v>75</v>
      </c>
      <c r="S16" s="33">
        <v>16.1</v>
      </c>
      <c r="T16" s="33" t="s">
        <v>191</v>
      </c>
      <c r="U16" s="33" t="s">
        <v>192</v>
      </c>
      <c r="V16" s="33">
        <f>350*235*414*0.000000001</f>
        <v>0.0340515</v>
      </c>
      <c r="W16" s="33">
        <f t="shared" si="6"/>
        <v>2.72412</v>
      </c>
      <c r="X16" s="33">
        <f>INT(2500/414)</f>
        <v>6</v>
      </c>
      <c r="Y16" s="33">
        <f>AB16/X16*(350*235*0.000001)</f>
        <v>1.09666666666667</v>
      </c>
      <c r="Z16" s="33">
        <v>3.185</v>
      </c>
      <c r="AA16" s="33" t="s">
        <v>78</v>
      </c>
      <c r="AB16" s="33">
        <v>80</v>
      </c>
      <c r="AC16" s="33">
        <v>4</v>
      </c>
      <c r="AD16" s="33">
        <f t="shared" si="12"/>
        <v>320</v>
      </c>
      <c r="AE16" s="111" t="s">
        <v>186</v>
      </c>
      <c r="AF16" s="33">
        <v>320</v>
      </c>
      <c r="AG16" s="33" t="s">
        <v>193</v>
      </c>
      <c r="AH16" s="33">
        <v>200074666</v>
      </c>
      <c r="AI16" s="33" t="s">
        <v>80</v>
      </c>
      <c r="AJ16" s="33" t="s">
        <v>81</v>
      </c>
      <c r="AK16" s="33">
        <v>3</v>
      </c>
      <c r="AL16" s="33" t="s">
        <v>194</v>
      </c>
      <c r="AM16" s="33" t="s">
        <v>83</v>
      </c>
      <c r="AN16" s="33" t="s">
        <v>84</v>
      </c>
      <c r="AO16" s="33">
        <v>140</v>
      </c>
      <c r="AP16" s="33" t="s">
        <v>75</v>
      </c>
      <c r="AQ16" s="33">
        <v>16.1</v>
      </c>
      <c r="AR16" s="33" t="s">
        <v>145</v>
      </c>
      <c r="AS16" s="33">
        <v>6</v>
      </c>
      <c r="AT16" s="33" t="s">
        <v>191</v>
      </c>
      <c r="AU16" s="33">
        <v>4</v>
      </c>
      <c r="AV16" s="33" t="s">
        <v>195</v>
      </c>
      <c r="AW16" s="33" t="s">
        <v>192</v>
      </c>
      <c r="AX16" s="63">
        <v>0.0340515</v>
      </c>
      <c r="AY16" s="33" t="s">
        <v>196</v>
      </c>
      <c r="AZ16" s="33">
        <v>45</v>
      </c>
      <c r="BA16" s="33" t="s">
        <v>197</v>
      </c>
      <c r="BB16" s="33">
        <v>2214</v>
      </c>
      <c r="BC16" s="64">
        <v>4.5</v>
      </c>
      <c r="BD16" s="64">
        <f t="shared" si="2"/>
        <v>18</v>
      </c>
      <c r="BE16" s="33">
        <v>119</v>
      </c>
      <c r="BF16" s="33">
        <f t="shared" si="3"/>
        <v>14.875</v>
      </c>
      <c r="BG16" s="83">
        <v>15</v>
      </c>
      <c r="BH16" s="84">
        <f t="shared" si="8"/>
        <v>15.3219871205152</v>
      </c>
      <c r="BI16" s="62">
        <f t="shared" si="9"/>
        <v>15.6439742410304</v>
      </c>
      <c r="BJ16" s="87">
        <f t="shared" si="10"/>
        <v>31.2879484820608</v>
      </c>
      <c r="BK16" s="88" t="s">
        <v>186</v>
      </c>
      <c r="BL16" s="87">
        <v>33.56</v>
      </c>
      <c r="BM16" s="33">
        <v>80</v>
      </c>
      <c r="BN16" s="62">
        <f t="shared" si="11"/>
        <v>1251.51793928243</v>
      </c>
      <c r="BO16" s="33" t="s">
        <v>89</v>
      </c>
      <c r="BP16" s="32">
        <f t="shared" si="4"/>
        <v>2.72412</v>
      </c>
    </row>
    <row r="17" s="7" customFormat="1" ht="42" customHeight="1" spans="1:68">
      <c r="A17" s="32"/>
      <c r="B17" s="35" t="s">
        <v>198</v>
      </c>
      <c r="C17" s="33" t="s">
        <v>199</v>
      </c>
      <c r="D17" s="33" t="s">
        <v>200</v>
      </c>
      <c r="E17" s="33" t="s">
        <v>70</v>
      </c>
      <c r="F17" s="33" t="s">
        <v>189</v>
      </c>
      <c r="G17" s="25">
        <f>J17-5</f>
        <v>11</v>
      </c>
      <c r="H17" s="25">
        <f t="shared" si="1"/>
        <v>9.73451327433628</v>
      </c>
      <c r="I17" s="25">
        <v>10</v>
      </c>
      <c r="J17" s="25">
        <v>16</v>
      </c>
      <c r="K17" s="25">
        <v>20</v>
      </c>
      <c r="L17" s="25">
        <v>24</v>
      </c>
      <c r="M17" s="25">
        <v>30</v>
      </c>
      <c r="N17" s="33" t="s">
        <v>201</v>
      </c>
      <c r="O17" s="33" t="s">
        <v>73</v>
      </c>
      <c r="P17" s="33" t="s">
        <v>74</v>
      </c>
      <c r="Q17" s="33">
        <v>140</v>
      </c>
      <c r="R17" s="33" t="s">
        <v>75</v>
      </c>
      <c r="S17" s="33">
        <v>16.1</v>
      </c>
      <c r="T17" s="33" t="s">
        <v>202</v>
      </c>
      <c r="U17" s="33" t="s">
        <v>192</v>
      </c>
      <c r="V17" s="33">
        <f>350*235*414*0.000000001</f>
        <v>0.0340515</v>
      </c>
      <c r="W17" s="33">
        <f t="shared" si="6"/>
        <v>0.68103</v>
      </c>
      <c r="X17" s="33">
        <f>INT(2500/414)</f>
        <v>6</v>
      </c>
      <c r="Y17" s="33">
        <f>AB17/X17*(350*235*0.000001)</f>
        <v>0.274166666666667</v>
      </c>
      <c r="Z17" s="33">
        <v>4.105</v>
      </c>
      <c r="AA17" s="33" t="s">
        <v>78</v>
      </c>
      <c r="AB17" s="33">
        <v>20</v>
      </c>
      <c r="AC17" s="33">
        <v>24</v>
      </c>
      <c r="AD17" s="33">
        <f t="shared" si="12"/>
        <v>480</v>
      </c>
      <c r="AE17" s="35" t="s">
        <v>198</v>
      </c>
      <c r="AF17" s="33">
        <v>264</v>
      </c>
      <c r="AG17" s="33" t="s">
        <v>203</v>
      </c>
      <c r="AH17" s="33">
        <v>200074797</v>
      </c>
      <c r="AI17" s="33" t="s">
        <v>80</v>
      </c>
      <c r="AJ17" s="33" t="s">
        <v>81</v>
      </c>
      <c r="AK17" s="33">
        <v>3</v>
      </c>
      <c r="AL17" s="33" t="s">
        <v>194</v>
      </c>
      <c r="AM17" s="33" t="s">
        <v>83</v>
      </c>
      <c r="AN17" s="33" t="s">
        <v>84</v>
      </c>
      <c r="AO17" s="33">
        <v>140</v>
      </c>
      <c r="AP17" s="33" t="s">
        <v>75</v>
      </c>
      <c r="AQ17" s="33">
        <v>16.1</v>
      </c>
      <c r="AR17" s="33" t="s">
        <v>145</v>
      </c>
      <c r="AS17" s="33">
        <v>1</v>
      </c>
      <c r="AT17" s="33" t="s">
        <v>202</v>
      </c>
      <c r="AU17" s="33">
        <v>24</v>
      </c>
      <c r="AV17" s="33" t="s">
        <v>204</v>
      </c>
      <c r="AW17" s="33" t="s">
        <v>192</v>
      </c>
      <c r="AX17" s="63">
        <v>0.0340515</v>
      </c>
      <c r="AY17" s="33" t="s">
        <v>205</v>
      </c>
      <c r="AZ17" s="33">
        <v>45</v>
      </c>
      <c r="BA17" s="33" t="s">
        <v>206</v>
      </c>
      <c r="BB17" s="33">
        <v>2214</v>
      </c>
      <c r="BC17" s="65">
        <v>1.65</v>
      </c>
      <c r="BD17" s="65">
        <f t="shared" si="2"/>
        <v>39.6</v>
      </c>
      <c r="BE17" s="33">
        <v>21</v>
      </c>
      <c r="BF17" s="33">
        <f t="shared" si="3"/>
        <v>2.625</v>
      </c>
      <c r="BG17" s="83">
        <f>25.78/0.65</f>
        <v>39.6615384615385</v>
      </c>
      <c r="BH17" s="84">
        <f t="shared" si="8"/>
        <v>39.9835255820537</v>
      </c>
      <c r="BI17" s="62">
        <f t="shared" si="9"/>
        <v>40.3055127025689</v>
      </c>
      <c r="BJ17" s="87">
        <f t="shared" si="10"/>
        <v>13.4351709008563</v>
      </c>
      <c r="BK17" s="112" t="s">
        <v>207</v>
      </c>
      <c r="BL17" s="87">
        <v>7.81</v>
      </c>
      <c r="BM17" s="33">
        <v>20</v>
      </c>
      <c r="BN17" s="62">
        <f t="shared" si="11"/>
        <v>806.110254051377</v>
      </c>
      <c r="BO17" s="33" t="s">
        <v>89</v>
      </c>
      <c r="BP17" s="32">
        <f t="shared" si="4"/>
        <v>0.68103</v>
      </c>
    </row>
    <row r="18" s="7" customFormat="1" ht="42" customHeight="1" spans="1:68">
      <c r="A18" s="36"/>
      <c r="B18" s="37" t="s">
        <v>208</v>
      </c>
      <c r="C18" s="37" t="s">
        <v>209</v>
      </c>
      <c r="D18" s="37" t="s">
        <v>210</v>
      </c>
      <c r="E18" s="37" t="s">
        <v>211</v>
      </c>
      <c r="F18" s="37" t="s">
        <v>124</v>
      </c>
      <c r="G18" s="31">
        <f t="shared" ref="G18:G35" si="14">J18-7</f>
        <v>13</v>
      </c>
      <c r="H18" s="31">
        <f t="shared" si="1"/>
        <v>11.5044247787611</v>
      </c>
      <c r="I18" s="31">
        <v>5</v>
      </c>
      <c r="J18" s="31">
        <v>20</v>
      </c>
      <c r="K18" s="31">
        <v>25</v>
      </c>
      <c r="L18" s="31">
        <v>30</v>
      </c>
      <c r="M18" s="45">
        <v>35</v>
      </c>
      <c r="N18" s="37" t="s">
        <v>212</v>
      </c>
      <c r="O18" s="37" t="s">
        <v>73</v>
      </c>
      <c r="P18" s="37" t="s">
        <v>73</v>
      </c>
      <c r="Q18" s="37">
        <v>120</v>
      </c>
      <c r="R18" s="37" t="s">
        <v>213</v>
      </c>
      <c r="S18" s="37">
        <v>28.8</v>
      </c>
      <c r="T18" s="37" t="s">
        <v>214</v>
      </c>
      <c r="U18" s="37" t="s">
        <v>215</v>
      </c>
      <c r="V18" s="37">
        <f>800*320*279*0.000000001</f>
        <v>0.071424</v>
      </c>
      <c r="W18" s="37">
        <f t="shared" si="6"/>
        <v>0.71424</v>
      </c>
      <c r="X18" s="37">
        <f>INT(2500/279)</f>
        <v>8</v>
      </c>
      <c r="Y18" s="37">
        <f>SUM(AB18:AB25)/X18*(800*320*0.000001)</f>
        <v>3.84</v>
      </c>
      <c r="Z18" s="37">
        <v>3.71</v>
      </c>
      <c r="AA18" s="37" t="s">
        <v>78</v>
      </c>
      <c r="AB18" s="37">
        <v>10</v>
      </c>
      <c r="AC18" s="37">
        <v>10</v>
      </c>
      <c r="AD18" s="37">
        <f t="shared" ref="AD18:AD25" si="15">AB18*AC18</f>
        <v>100</v>
      </c>
      <c r="AE18" s="37" t="s">
        <v>208</v>
      </c>
      <c r="AF18" s="37">
        <v>100</v>
      </c>
      <c r="AG18" s="37" t="s">
        <v>216</v>
      </c>
      <c r="AH18" s="37">
        <v>200085895</v>
      </c>
      <c r="AI18" s="37" t="s">
        <v>217</v>
      </c>
      <c r="AJ18" s="37" t="s">
        <v>218</v>
      </c>
      <c r="AK18" s="37">
        <v>2</v>
      </c>
      <c r="AL18" s="37" t="s">
        <v>219</v>
      </c>
      <c r="AM18" s="37" t="s">
        <v>83</v>
      </c>
      <c r="AN18" s="37" t="s">
        <v>83</v>
      </c>
      <c r="AO18" s="37">
        <v>120</v>
      </c>
      <c r="AP18" s="37" t="s">
        <v>213</v>
      </c>
      <c r="AQ18" s="37">
        <v>28.8</v>
      </c>
      <c r="AR18" s="37" t="s">
        <v>85</v>
      </c>
      <c r="AS18" s="37">
        <v>1</v>
      </c>
      <c r="AT18" s="37" t="s">
        <v>214</v>
      </c>
      <c r="AU18" s="37">
        <v>10</v>
      </c>
      <c r="AV18" s="37" t="s">
        <v>220</v>
      </c>
      <c r="AW18" s="37" t="s">
        <v>215</v>
      </c>
      <c r="AX18" s="66">
        <v>0.071424</v>
      </c>
      <c r="AY18" s="37" t="s">
        <v>221</v>
      </c>
      <c r="AZ18" s="37">
        <v>32</v>
      </c>
      <c r="BA18" s="37" t="s">
        <v>222</v>
      </c>
      <c r="BB18" s="37">
        <v>2385</v>
      </c>
      <c r="BC18" s="60">
        <v>1.2</v>
      </c>
      <c r="BD18" s="60">
        <f t="shared" si="2"/>
        <v>12</v>
      </c>
      <c r="BE18" s="37">
        <v>25</v>
      </c>
      <c r="BF18" s="37">
        <f t="shared" si="3"/>
        <v>3.125</v>
      </c>
      <c r="BG18" s="79">
        <v>9.2</v>
      </c>
      <c r="BH18" s="80">
        <f t="shared" si="8"/>
        <v>9.87502410800386</v>
      </c>
      <c r="BI18" s="60">
        <f t="shared" si="9"/>
        <v>10.5500482160077</v>
      </c>
      <c r="BJ18" s="90">
        <f t="shared" si="10"/>
        <v>8.44003857280616</v>
      </c>
      <c r="BK18" s="91" t="s">
        <v>208</v>
      </c>
      <c r="BL18" s="90">
        <v>9.26</v>
      </c>
      <c r="BM18" s="37">
        <v>10</v>
      </c>
      <c r="BN18" s="60">
        <f t="shared" si="11"/>
        <v>105.500482160077</v>
      </c>
      <c r="BO18" s="37" t="s">
        <v>223</v>
      </c>
      <c r="BP18" s="36">
        <f t="shared" si="4"/>
        <v>0.71424</v>
      </c>
    </row>
    <row r="19" s="7" customFormat="1" ht="42" customHeight="1" spans="1:68">
      <c r="A19" s="26"/>
      <c r="B19" s="27" t="s">
        <v>224</v>
      </c>
      <c r="C19" s="27"/>
      <c r="D19" s="27" t="s">
        <v>225</v>
      </c>
      <c r="E19" s="27" t="s">
        <v>211</v>
      </c>
      <c r="F19" s="27" t="s">
        <v>132</v>
      </c>
      <c r="G19" s="25">
        <f t="shared" si="14"/>
        <v>13</v>
      </c>
      <c r="H19" s="38">
        <f t="shared" si="1"/>
        <v>11.5044247787611</v>
      </c>
      <c r="I19" s="25">
        <v>5</v>
      </c>
      <c r="J19" s="25">
        <v>20</v>
      </c>
      <c r="K19" s="25">
        <v>25</v>
      </c>
      <c r="L19" s="25">
        <v>30</v>
      </c>
      <c r="M19" s="25">
        <v>35</v>
      </c>
      <c r="N19" s="27" t="s">
        <v>226</v>
      </c>
      <c r="O19" s="27" t="s">
        <v>73</v>
      </c>
      <c r="P19" s="27" t="s">
        <v>73</v>
      </c>
      <c r="Q19" s="27">
        <v>120</v>
      </c>
      <c r="R19" s="27" t="s">
        <v>213</v>
      </c>
      <c r="S19" s="27">
        <v>28.8</v>
      </c>
      <c r="T19" s="27" t="s">
        <v>214</v>
      </c>
      <c r="U19" s="27" t="s">
        <v>215</v>
      </c>
      <c r="V19" s="27">
        <f t="shared" ref="V19:V25" si="16">800*320*279*0.000000001</f>
        <v>0.071424</v>
      </c>
      <c r="W19" s="27">
        <f t="shared" si="6"/>
        <v>0.71424</v>
      </c>
      <c r="X19" s="27"/>
      <c r="Y19" s="27"/>
      <c r="Z19" s="27">
        <v>3.793</v>
      </c>
      <c r="AA19" s="27" t="s">
        <v>78</v>
      </c>
      <c r="AB19" s="27">
        <v>10</v>
      </c>
      <c r="AC19" s="27">
        <v>10</v>
      </c>
      <c r="AD19" s="27">
        <f t="shared" si="15"/>
        <v>100</v>
      </c>
      <c r="AE19" s="27" t="s">
        <v>224</v>
      </c>
      <c r="AF19" s="27">
        <v>100</v>
      </c>
      <c r="AG19" s="27" t="s">
        <v>227</v>
      </c>
      <c r="AH19" s="27">
        <v>200085894</v>
      </c>
      <c r="AI19" s="27" t="s">
        <v>217</v>
      </c>
      <c r="AJ19" s="27" t="s">
        <v>218</v>
      </c>
      <c r="AK19" s="27">
        <v>2</v>
      </c>
      <c r="AL19" s="27" t="s">
        <v>228</v>
      </c>
      <c r="AM19" s="27" t="s">
        <v>83</v>
      </c>
      <c r="AN19" s="27" t="s">
        <v>83</v>
      </c>
      <c r="AO19" s="27">
        <v>120</v>
      </c>
      <c r="AP19" s="27" t="s">
        <v>213</v>
      </c>
      <c r="AQ19" s="27">
        <v>28.8</v>
      </c>
      <c r="AR19" s="27" t="s">
        <v>85</v>
      </c>
      <c r="AS19" s="27">
        <v>1</v>
      </c>
      <c r="AT19" s="27" t="s">
        <v>214</v>
      </c>
      <c r="AU19" s="27">
        <v>10</v>
      </c>
      <c r="AV19" s="27" t="s">
        <v>229</v>
      </c>
      <c r="AW19" s="27" t="s">
        <v>215</v>
      </c>
      <c r="AX19" s="59">
        <v>0.071424</v>
      </c>
      <c r="AY19" s="27" t="s">
        <v>230</v>
      </c>
      <c r="AZ19" s="27">
        <v>32</v>
      </c>
      <c r="BA19" s="27" t="s">
        <v>231</v>
      </c>
      <c r="BB19" s="27">
        <v>2384</v>
      </c>
      <c r="BC19" s="60">
        <v>1.2</v>
      </c>
      <c r="BD19" s="60">
        <f t="shared" si="2"/>
        <v>12</v>
      </c>
      <c r="BE19" s="27">
        <v>25</v>
      </c>
      <c r="BF19" s="27">
        <f t="shared" si="3"/>
        <v>3.125</v>
      </c>
      <c r="BG19" s="79">
        <v>9.2</v>
      </c>
      <c r="BH19" s="80">
        <f t="shared" si="8"/>
        <v>9.87502410800386</v>
      </c>
      <c r="BI19" s="60">
        <f t="shared" si="9"/>
        <v>10.5500482160077</v>
      </c>
      <c r="BJ19" s="81">
        <f t="shared" si="10"/>
        <v>8.44003857280616</v>
      </c>
      <c r="BK19" s="82" t="s">
        <v>224</v>
      </c>
      <c r="BL19" s="81">
        <v>9.26</v>
      </c>
      <c r="BM19" s="27">
        <v>10</v>
      </c>
      <c r="BN19" s="60">
        <f t="shared" si="11"/>
        <v>105.500482160077</v>
      </c>
      <c r="BO19" s="27" t="s">
        <v>223</v>
      </c>
      <c r="BP19" s="26">
        <f t="shared" si="4"/>
        <v>0.71424</v>
      </c>
    </row>
    <row r="20" s="7" customFormat="1" ht="42" customHeight="1" spans="1:68">
      <c r="A20" s="26"/>
      <c r="B20" s="27" t="s">
        <v>232</v>
      </c>
      <c r="C20" s="27"/>
      <c r="D20" s="27" t="s">
        <v>233</v>
      </c>
      <c r="E20" s="27" t="s">
        <v>211</v>
      </c>
      <c r="F20" s="27" t="s">
        <v>108</v>
      </c>
      <c r="G20" s="25">
        <f t="shared" si="14"/>
        <v>13</v>
      </c>
      <c r="H20" s="25">
        <f t="shared" si="1"/>
        <v>11.5044247787611</v>
      </c>
      <c r="I20" s="25">
        <v>5</v>
      </c>
      <c r="J20" s="25">
        <v>20</v>
      </c>
      <c r="K20" s="25">
        <v>25</v>
      </c>
      <c r="L20" s="25">
        <v>30</v>
      </c>
      <c r="M20" s="25">
        <v>35</v>
      </c>
      <c r="N20" s="27" t="s">
        <v>234</v>
      </c>
      <c r="O20" s="27" t="s">
        <v>73</v>
      </c>
      <c r="P20" s="27" t="s">
        <v>73</v>
      </c>
      <c r="Q20" s="27">
        <v>120</v>
      </c>
      <c r="R20" s="27" t="s">
        <v>213</v>
      </c>
      <c r="S20" s="27">
        <v>28.8</v>
      </c>
      <c r="T20" s="27" t="s">
        <v>214</v>
      </c>
      <c r="U20" s="27" t="s">
        <v>215</v>
      </c>
      <c r="V20" s="27">
        <f t="shared" si="16"/>
        <v>0.071424</v>
      </c>
      <c r="W20" s="27">
        <f t="shared" si="6"/>
        <v>0.71424</v>
      </c>
      <c r="X20" s="27"/>
      <c r="Y20" s="27"/>
      <c r="Z20" s="27">
        <v>3.793</v>
      </c>
      <c r="AA20" s="27" t="s">
        <v>78</v>
      </c>
      <c r="AB20" s="27">
        <v>10</v>
      </c>
      <c r="AC20" s="27">
        <v>10</v>
      </c>
      <c r="AD20" s="27">
        <f t="shared" si="15"/>
        <v>100</v>
      </c>
      <c r="AE20" s="27" t="s">
        <v>232</v>
      </c>
      <c r="AF20" s="27">
        <v>100</v>
      </c>
      <c r="AG20" s="27" t="s">
        <v>235</v>
      </c>
      <c r="AH20" s="27">
        <v>200085890</v>
      </c>
      <c r="AI20" s="27" t="s">
        <v>217</v>
      </c>
      <c r="AJ20" s="27" t="s">
        <v>218</v>
      </c>
      <c r="AK20" s="27">
        <v>2</v>
      </c>
      <c r="AL20" s="27" t="s">
        <v>236</v>
      </c>
      <c r="AM20" s="27" t="s">
        <v>83</v>
      </c>
      <c r="AN20" s="27" t="s">
        <v>83</v>
      </c>
      <c r="AO20" s="27">
        <v>120</v>
      </c>
      <c r="AP20" s="27" t="s">
        <v>213</v>
      </c>
      <c r="AQ20" s="27">
        <v>28.8</v>
      </c>
      <c r="AR20" s="27" t="s">
        <v>85</v>
      </c>
      <c r="AS20" s="27">
        <v>1</v>
      </c>
      <c r="AT20" s="27" t="s">
        <v>214</v>
      </c>
      <c r="AU20" s="27">
        <v>10</v>
      </c>
      <c r="AV20" s="27" t="s">
        <v>237</v>
      </c>
      <c r="AW20" s="27" t="s">
        <v>215</v>
      </c>
      <c r="AX20" s="59">
        <v>0.071424</v>
      </c>
      <c r="AY20" s="27" t="s">
        <v>230</v>
      </c>
      <c r="AZ20" s="27">
        <v>32</v>
      </c>
      <c r="BA20" s="27" t="s">
        <v>238</v>
      </c>
      <c r="BB20" s="27">
        <v>2384</v>
      </c>
      <c r="BC20" s="60">
        <v>1.2</v>
      </c>
      <c r="BD20" s="60">
        <f t="shared" si="2"/>
        <v>12</v>
      </c>
      <c r="BE20" s="27">
        <v>25</v>
      </c>
      <c r="BF20" s="27">
        <f t="shared" si="3"/>
        <v>3.125</v>
      </c>
      <c r="BG20" s="79">
        <v>9.2</v>
      </c>
      <c r="BH20" s="80">
        <f t="shared" si="8"/>
        <v>9.87502410800386</v>
      </c>
      <c r="BI20" s="60">
        <f t="shared" si="9"/>
        <v>10.5500482160077</v>
      </c>
      <c r="BJ20" s="81">
        <f t="shared" si="10"/>
        <v>8.44003857280616</v>
      </c>
      <c r="BK20" s="82" t="s">
        <v>232</v>
      </c>
      <c r="BL20" s="81">
        <v>9.26</v>
      </c>
      <c r="BM20" s="27">
        <v>10</v>
      </c>
      <c r="BN20" s="60">
        <f t="shared" si="11"/>
        <v>105.500482160077</v>
      </c>
      <c r="BO20" s="27" t="s">
        <v>223</v>
      </c>
      <c r="BP20" s="26">
        <f t="shared" si="4"/>
        <v>0.71424</v>
      </c>
    </row>
    <row r="21" s="7" customFormat="1" ht="42" customHeight="1" spans="1:68">
      <c r="A21" s="26"/>
      <c r="B21" s="27" t="s">
        <v>239</v>
      </c>
      <c r="C21" s="27"/>
      <c r="D21" s="27" t="s">
        <v>240</v>
      </c>
      <c r="E21" s="27" t="s">
        <v>211</v>
      </c>
      <c r="F21" s="27" t="s">
        <v>100</v>
      </c>
      <c r="G21" s="25">
        <f t="shared" si="14"/>
        <v>13</v>
      </c>
      <c r="H21" s="25">
        <f t="shared" si="1"/>
        <v>11.5044247787611</v>
      </c>
      <c r="I21" s="25">
        <v>5</v>
      </c>
      <c r="J21" s="25">
        <v>20</v>
      </c>
      <c r="K21" s="25">
        <v>25</v>
      </c>
      <c r="L21" s="25">
        <v>30</v>
      </c>
      <c r="M21" s="25">
        <v>35</v>
      </c>
      <c r="N21" s="27" t="s">
        <v>241</v>
      </c>
      <c r="O21" s="27" t="s">
        <v>73</v>
      </c>
      <c r="P21" s="27" t="s">
        <v>73</v>
      </c>
      <c r="Q21" s="27">
        <v>120</v>
      </c>
      <c r="R21" s="27" t="s">
        <v>213</v>
      </c>
      <c r="S21" s="27">
        <v>28.8</v>
      </c>
      <c r="T21" s="27" t="s">
        <v>214</v>
      </c>
      <c r="U21" s="27" t="s">
        <v>215</v>
      </c>
      <c r="V21" s="27">
        <f t="shared" si="16"/>
        <v>0.071424</v>
      </c>
      <c r="W21" s="27">
        <f t="shared" si="6"/>
        <v>1.42848</v>
      </c>
      <c r="X21" s="27"/>
      <c r="Y21" s="27"/>
      <c r="Z21" s="27">
        <v>3.793</v>
      </c>
      <c r="AA21" s="27" t="s">
        <v>78</v>
      </c>
      <c r="AB21" s="27">
        <v>20</v>
      </c>
      <c r="AC21" s="27">
        <v>10</v>
      </c>
      <c r="AD21" s="27">
        <f t="shared" si="15"/>
        <v>200</v>
      </c>
      <c r="AE21" s="27" t="s">
        <v>239</v>
      </c>
      <c r="AF21" s="27">
        <v>200</v>
      </c>
      <c r="AG21" s="27" t="s">
        <v>242</v>
      </c>
      <c r="AH21" s="27">
        <v>200085892</v>
      </c>
      <c r="AI21" s="27" t="s">
        <v>217</v>
      </c>
      <c r="AJ21" s="27" t="s">
        <v>218</v>
      </c>
      <c r="AK21" s="27">
        <v>2</v>
      </c>
      <c r="AL21" s="27" t="s">
        <v>243</v>
      </c>
      <c r="AM21" s="27" t="s">
        <v>83</v>
      </c>
      <c r="AN21" s="27" t="s">
        <v>83</v>
      </c>
      <c r="AO21" s="27">
        <v>120</v>
      </c>
      <c r="AP21" s="27" t="s">
        <v>213</v>
      </c>
      <c r="AQ21" s="27">
        <v>28.8</v>
      </c>
      <c r="AR21" s="27" t="s">
        <v>85</v>
      </c>
      <c r="AS21" s="27">
        <v>1</v>
      </c>
      <c r="AT21" s="27" t="s">
        <v>214</v>
      </c>
      <c r="AU21" s="27">
        <v>10</v>
      </c>
      <c r="AV21" s="27" t="s">
        <v>244</v>
      </c>
      <c r="AW21" s="27" t="s">
        <v>215</v>
      </c>
      <c r="AX21" s="59">
        <v>0.071424</v>
      </c>
      <c r="AY21" s="27" t="s">
        <v>230</v>
      </c>
      <c r="AZ21" s="27">
        <v>32</v>
      </c>
      <c r="BA21" s="27" t="s">
        <v>245</v>
      </c>
      <c r="BB21" s="27">
        <v>2384</v>
      </c>
      <c r="BC21" s="60">
        <v>1.2</v>
      </c>
      <c r="BD21" s="60">
        <f t="shared" si="2"/>
        <v>12</v>
      </c>
      <c r="BE21" s="27">
        <v>25</v>
      </c>
      <c r="BF21" s="27">
        <f t="shared" si="3"/>
        <v>3.125</v>
      </c>
      <c r="BG21" s="79">
        <v>9.2</v>
      </c>
      <c r="BH21" s="80">
        <f t="shared" si="8"/>
        <v>9.87502410800386</v>
      </c>
      <c r="BI21" s="60">
        <f t="shared" si="9"/>
        <v>10.5500482160077</v>
      </c>
      <c r="BJ21" s="81">
        <f t="shared" si="10"/>
        <v>8.44003857280616</v>
      </c>
      <c r="BK21" s="82" t="s">
        <v>239</v>
      </c>
      <c r="BL21" s="81">
        <v>9.27</v>
      </c>
      <c r="BM21" s="27">
        <v>20</v>
      </c>
      <c r="BN21" s="60">
        <f t="shared" si="11"/>
        <v>211.000964320154</v>
      </c>
      <c r="BO21" s="27" t="s">
        <v>223</v>
      </c>
      <c r="BP21" s="26">
        <f t="shared" si="4"/>
        <v>1.42848</v>
      </c>
    </row>
    <row r="22" s="7" customFormat="1" ht="42" customHeight="1" spans="1:68">
      <c r="A22" s="26"/>
      <c r="B22" s="27" t="s">
        <v>246</v>
      </c>
      <c r="C22" s="27"/>
      <c r="D22" s="27" t="s">
        <v>247</v>
      </c>
      <c r="E22" s="27" t="s">
        <v>211</v>
      </c>
      <c r="F22" s="27" t="s">
        <v>116</v>
      </c>
      <c r="G22" s="25">
        <f t="shared" si="14"/>
        <v>13</v>
      </c>
      <c r="H22" s="25">
        <f t="shared" si="1"/>
        <v>11.5044247787611</v>
      </c>
      <c r="I22" s="25">
        <v>5</v>
      </c>
      <c r="J22" s="25">
        <v>20</v>
      </c>
      <c r="K22" s="25">
        <v>25</v>
      </c>
      <c r="L22" s="25">
        <v>30</v>
      </c>
      <c r="M22" s="25">
        <v>35</v>
      </c>
      <c r="N22" s="27" t="s">
        <v>248</v>
      </c>
      <c r="O22" s="27" t="s">
        <v>73</v>
      </c>
      <c r="P22" s="27" t="s">
        <v>73</v>
      </c>
      <c r="Q22" s="27">
        <v>120</v>
      </c>
      <c r="R22" s="27" t="s">
        <v>213</v>
      </c>
      <c r="S22" s="27">
        <v>28.8</v>
      </c>
      <c r="T22" s="27" t="s">
        <v>214</v>
      </c>
      <c r="U22" s="27" t="s">
        <v>215</v>
      </c>
      <c r="V22" s="27">
        <f t="shared" si="16"/>
        <v>0.071424</v>
      </c>
      <c r="W22" s="27">
        <f t="shared" si="6"/>
        <v>1.42848</v>
      </c>
      <c r="X22" s="27"/>
      <c r="Y22" s="27"/>
      <c r="Z22" s="27">
        <v>3.793</v>
      </c>
      <c r="AA22" s="27" t="s">
        <v>78</v>
      </c>
      <c r="AB22" s="27">
        <v>20</v>
      </c>
      <c r="AC22" s="27">
        <v>10</v>
      </c>
      <c r="AD22" s="27">
        <f t="shared" si="15"/>
        <v>200</v>
      </c>
      <c r="AE22" s="27" t="s">
        <v>246</v>
      </c>
      <c r="AF22" s="27">
        <v>200</v>
      </c>
      <c r="AG22" s="27" t="s">
        <v>249</v>
      </c>
      <c r="AH22" s="27">
        <v>200085893</v>
      </c>
      <c r="AI22" s="27" t="s">
        <v>217</v>
      </c>
      <c r="AJ22" s="27" t="s">
        <v>218</v>
      </c>
      <c r="AK22" s="27">
        <v>2</v>
      </c>
      <c r="AL22" s="27" t="s">
        <v>250</v>
      </c>
      <c r="AM22" s="27" t="s">
        <v>83</v>
      </c>
      <c r="AN22" s="27" t="s">
        <v>83</v>
      </c>
      <c r="AO22" s="27">
        <v>120</v>
      </c>
      <c r="AP22" s="27" t="s">
        <v>213</v>
      </c>
      <c r="AQ22" s="27">
        <v>28.8</v>
      </c>
      <c r="AR22" s="27" t="s">
        <v>85</v>
      </c>
      <c r="AS22" s="27">
        <v>1</v>
      </c>
      <c r="AT22" s="27" t="s">
        <v>214</v>
      </c>
      <c r="AU22" s="27">
        <v>10</v>
      </c>
      <c r="AV22" s="27" t="s">
        <v>251</v>
      </c>
      <c r="AW22" s="27" t="s">
        <v>215</v>
      </c>
      <c r="AX22" s="59">
        <v>0.071424</v>
      </c>
      <c r="AY22" s="27" t="s">
        <v>230</v>
      </c>
      <c r="AZ22" s="27">
        <v>32</v>
      </c>
      <c r="BA22" s="27" t="s">
        <v>252</v>
      </c>
      <c r="BB22" s="27">
        <v>2384</v>
      </c>
      <c r="BC22" s="60">
        <v>1.2</v>
      </c>
      <c r="BD22" s="60">
        <f t="shared" si="2"/>
        <v>12</v>
      </c>
      <c r="BE22" s="27">
        <v>25</v>
      </c>
      <c r="BF22" s="27">
        <f t="shared" si="3"/>
        <v>3.125</v>
      </c>
      <c r="BG22" s="79">
        <v>9.2</v>
      </c>
      <c r="BH22" s="80">
        <f t="shared" si="8"/>
        <v>9.87502410800386</v>
      </c>
      <c r="BI22" s="60">
        <f t="shared" si="9"/>
        <v>10.5500482160077</v>
      </c>
      <c r="BJ22" s="81">
        <f t="shared" si="10"/>
        <v>8.44003857280616</v>
      </c>
      <c r="BK22" s="82" t="s">
        <v>246</v>
      </c>
      <c r="BL22" s="81">
        <v>9.27</v>
      </c>
      <c r="BM22" s="27">
        <v>20</v>
      </c>
      <c r="BN22" s="60">
        <f t="shared" si="11"/>
        <v>211.000964320154</v>
      </c>
      <c r="BO22" s="27" t="s">
        <v>223</v>
      </c>
      <c r="BP22" s="26">
        <f t="shared" si="4"/>
        <v>1.42848</v>
      </c>
    </row>
    <row r="23" s="7" customFormat="1" ht="42" customHeight="1" spans="1:68">
      <c r="A23" s="26"/>
      <c r="B23" s="27" t="s">
        <v>253</v>
      </c>
      <c r="C23" s="27"/>
      <c r="D23" s="27" t="s">
        <v>254</v>
      </c>
      <c r="E23" s="27" t="s">
        <v>211</v>
      </c>
      <c r="F23" s="27" t="s">
        <v>92</v>
      </c>
      <c r="G23" s="25">
        <f t="shared" si="14"/>
        <v>13</v>
      </c>
      <c r="H23" s="25">
        <f t="shared" si="1"/>
        <v>11.5044247787611</v>
      </c>
      <c r="I23" s="25">
        <v>5</v>
      </c>
      <c r="J23" s="25">
        <v>20</v>
      </c>
      <c r="K23" s="25">
        <v>25</v>
      </c>
      <c r="L23" s="25">
        <v>30</v>
      </c>
      <c r="M23" s="25">
        <v>35</v>
      </c>
      <c r="N23" s="27" t="s">
        <v>255</v>
      </c>
      <c r="O23" s="27" t="s">
        <v>73</v>
      </c>
      <c r="P23" s="27" t="s">
        <v>73</v>
      </c>
      <c r="Q23" s="27">
        <v>120</v>
      </c>
      <c r="R23" s="27" t="s">
        <v>213</v>
      </c>
      <c r="S23" s="27">
        <v>28.8</v>
      </c>
      <c r="T23" s="27" t="s">
        <v>214</v>
      </c>
      <c r="U23" s="27" t="s">
        <v>215</v>
      </c>
      <c r="V23" s="27">
        <f t="shared" si="16"/>
        <v>0.071424</v>
      </c>
      <c r="W23" s="27">
        <f t="shared" si="6"/>
        <v>1.42848</v>
      </c>
      <c r="X23" s="27"/>
      <c r="Y23" s="27"/>
      <c r="Z23" s="27">
        <v>3.713</v>
      </c>
      <c r="AA23" s="27" t="s">
        <v>78</v>
      </c>
      <c r="AB23" s="27">
        <v>20</v>
      </c>
      <c r="AC23" s="27">
        <v>10</v>
      </c>
      <c r="AD23" s="27">
        <f t="shared" si="15"/>
        <v>200</v>
      </c>
      <c r="AE23" s="27" t="s">
        <v>253</v>
      </c>
      <c r="AF23" s="27">
        <v>200</v>
      </c>
      <c r="AG23" s="27" t="s">
        <v>256</v>
      </c>
      <c r="AH23" s="27">
        <v>200085891</v>
      </c>
      <c r="AI23" s="27" t="s">
        <v>217</v>
      </c>
      <c r="AJ23" s="27" t="s">
        <v>218</v>
      </c>
      <c r="AK23" s="27">
        <v>2</v>
      </c>
      <c r="AL23" s="27" t="s">
        <v>257</v>
      </c>
      <c r="AM23" s="27" t="s">
        <v>83</v>
      </c>
      <c r="AN23" s="27" t="s">
        <v>83</v>
      </c>
      <c r="AO23" s="27">
        <v>120</v>
      </c>
      <c r="AP23" s="27" t="s">
        <v>213</v>
      </c>
      <c r="AQ23" s="27">
        <v>28.8</v>
      </c>
      <c r="AR23" s="27" t="s">
        <v>85</v>
      </c>
      <c r="AS23" s="27">
        <v>1</v>
      </c>
      <c r="AT23" s="27" t="s">
        <v>214</v>
      </c>
      <c r="AU23" s="27">
        <v>10</v>
      </c>
      <c r="AV23" s="27" t="s">
        <v>258</v>
      </c>
      <c r="AW23" s="27" t="s">
        <v>215</v>
      </c>
      <c r="AX23" s="59">
        <v>0.071424</v>
      </c>
      <c r="AY23" s="27" t="s">
        <v>259</v>
      </c>
      <c r="AZ23" s="27">
        <v>32</v>
      </c>
      <c r="BA23" s="27" t="s">
        <v>260</v>
      </c>
      <c r="BB23" s="27">
        <v>2385</v>
      </c>
      <c r="BC23" s="60">
        <v>1.2</v>
      </c>
      <c r="BD23" s="60">
        <f t="shared" si="2"/>
        <v>12</v>
      </c>
      <c r="BE23" s="27">
        <v>25</v>
      </c>
      <c r="BF23" s="27">
        <f t="shared" si="3"/>
        <v>3.125</v>
      </c>
      <c r="BG23" s="79">
        <v>9.2</v>
      </c>
      <c r="BH23" s="80">
        <f t="shared" si="8"/>
        <v>9.87502410800386</v>
      </c>
      <c r="BI23" s="60">
        <f t="shared" si="9"/>
        <v>10.5500482160077</v>
      </c>
      <c r="BJ23" s="81">
        <f t="shared" si="10"/>
        <v>8.44003857280616</v>
      </c>
      <c r="BK23" s="82" t="s">
        <v>253</v>
      </c>
      <c r="BL23" s="81">
        <v>9.27</v>
      </c>
      <c r="BM23" s="27">
        <v>20</v>
      </c>
      <c r="BN23" s="60">
        <f t="shared" si="11"/>
        <v>211.000964320154</v>
      </c>
      <c r="BO23" s="27" t="s">
        <v>223</v>
      </c>
      <c r="BP23" s="26">
        <f t="shared" si="4"/>
        <v>1.42848</v>
      </c>
    </row>
    <row r="24" s="7" customFormat="1" ht="42" customHeight="1" spans="1:68">
      <c r="A24" s="28"/>
      <c r="B24" s="29" t="s">
        <v>261</v>
      </c>
      <c r="C24" s="29"/>
      <c r="D24" s="29" t="s">
        <v>262</v>
      </c>
      <c r="E24" s="29" t="s">
        <v>211</v>
      </c>
      <c r="F24" s="29" t="s">
        <v>263</v>
      </c>
      <c r="G24" s="30">
        <f t="shared" si="14"/>
        <v>13</v>
      </c>
      <c r="H24" s="30">
        <f t="shared" si="1"/>
        <v>11.5044247787611</v>
      </c>
      <c r="I24" s="30">
        <v>5</v>
      </c>
      <c r="J24" s="30">
        <v>20</v>
      </c>
      <c r="K24" s="30">
        <v>25</v>
      </c>
      <c r="L24" s="30">
        <v>30</v>
      </c>
      <c r="M24" s="30">
        <v>35</v>
      </c>
      <c r="N24" s="29" t="s">
        <v>264</v>
      </c>
      <c r="O24" s="29" t="s">
        <v>73</v>
      </c>
      <c r="P24" s="29" t="s">
        <v>73</v>
      </c>
      <c r="Q24" s="29">
        <v>120</v>
      </c>
      <c r="R24" s="29" t="s">
        <v>213</v>
      </c>
      <c r="S24" s="29">
        <v>28.8</v>
      </c>
      <c r="T24" s="29" t="s">
        <v>214</v>
      </c>
      <c r="U24" s="29" t="s">
        <v>265</v>
      </c>
      <c r="V24" s="29">
        <f t="shared" si="16"/>
        <v>0.071424</v>
      </c>
      <c r="W24" s="29">
        <f t="shared" si="6"/>
        <v>0.71424</v>
      </c>
      <c r="X24" s="27"/>
      <c r="Y24" s="27"/>
      <c r="Z24" s="29">
        <v>7.415</v>
      </c>
      <c r="AA24" s="29" t="s">
        <v>78</v>
      </c>
      <c r="AB24" s="29">
        <v>10</v>
      </c>
      <c r="AC24" s="29">
        <v>20</v>
      </c>
      <c r="AD24" s="29">
        <f t="shared" si="15"/>
        <v>200</v>
      </c>
      <c r="AE24" s="29" t="s">
        <v>261</v>
      </c>
      <c r="AF24" s="29">
        <v>200</v>
      </c>
      <c r="AG24" s="29" t="s">
        <v>266</v>
      </c>
      <c r="AH24" s="29">
        <v>200091025</v>
      </c>
      <c r="AI24" s="29" t="s">
        <v>217</v>
      </c>
      <c r="AJ24" s="29" t="s">
        <v>218</v>
      </c>
      <c r="AK24" s="29">
        <v>2</v>
      </c>
      <c r="AL24" s="29" t="s">
        <v>267</v>
      </c>
      <c r="AM24" s="29" t="s">
        <v>83</v>
      </c>
      <c r="AN24" s="29" t="s">
        <v>83</v>
      </c>
      <c r="AO24" s="29">
        <v>120</v>
      </c>
      <c r="AP24" s="29" t="s">
        <v>213</v>
      </c>
      <c r="AQ24" s="29">
        <v>28.8</v>
      </c>
      <c r="AR24" s="29" t="s">
        <v>85</v>
      </c>
      <c r="AS24" s="29">
        <v>1</v>
      </c>
      <c r="AT24" s="29" t="s">
        <v>214</v>
      </c>
      <c r="AU24" s="29">
        <v>20</v>
      </c>
      <c r="AV24" s="29" t="s">
        <v>268</v>
      </c>
      <c r="AW24" s="29" t="s">
        <v>265</v>
      </c>
      <c r="AX24" s="61">
        <v>0.142848</v>
      </c>
      <c r="AY24" s="29" t="s">
        <v>269</v>
      </c>
      <c r="AZ24" s="29">
        <v>16</v>
      </c>
      <c r="BA24" s="29" t="s">
        <v>270</v>
      </c>
      <c r="BB24" s="29">
        <v>2385</v>
      </c>
      <c r="BC24" s="60">
        <v>1.2</v>
      </c>
      <c r="BD24" s="60">
        <f t="shared" si="2"/>
        <v>24</v>
      </c>
      <c r="BE24" s="29">
        <v>25</v>
      </c>
      <c r="BF24" s="29">
        <f t="shared" si="3"/>
        <v>3.125</v>
      </c>
      <c r="BG24" s="83">
        <v>9.2</v>
      </c>
      <c r="BH24" s="84">
        <f t="shared" si="8"/>
        <v>10.5487475915222</v>
      </c>
      <c r="BI24" s="62">
        <f t="shared" si="9"/>
        <v>11.8974951830443</v>
      </c>
      <c r="BJ24" s="85">
        <f t="shared" si="10"/>
        <v>4.75899807321772</v>
      </c>
      <c r="BK24" s="86" t="s">
        <v>261</v>
      </c>
      <c r="BL24" s="85">
        <v>5.18</v>
      </c>
      <c r="BM24" s="29">
        <v>10</v>
      </c>
      <c r="BN24" s="62">
        <f t="shared" si="11"/>
        <v>118.974951830443</v>
      </c>
      <c r="BO24" s="29" t="s">
        <v>223</v>
      </c>
      <c r="BP24" s="28">
        <f t="shared" si="4"/>
        <v>1.42848</v>
      </c>
    </row>
    <row r="25" s="7" customFormat="1" ht="42" customHeight="1" spans="1:68">
      <c r="A25" s="32"/>
      <c r="B25" s="33" t="s">
        <v>271</v>
      </c>
      <c r="C25" s="33" t="s">
        <v>272</v>
      </c>
      <c r="D25" s="33" t="s">
        <v>273</v>
      </c>
      <c r="E25" s="33" t="s">
        <v>211</v>
      </c>
      <c r="F25" s="33" t="s">
        <v>71</v>
      </c>
      <c r="G25" s="30">
        <f t="shared" si="14"/>
        <v>25</v>
      </c>
      <c r="H25" s="30">
        <f t="shared" si="1"/>
        <v>22.1238938053097</v>
      </c>
      <c r="I25" s="30">
        <v>5</v>
      </c>
      <c r="J25" s="30">
        <v>32</v>
      </c>
      <c r="K25" s="30">
        <v>40</v>
      </c>
      <c r="L25" s="30">
        <v>45</v>
      </c>
      <c r="M25" s="30">
        <v>55</v>
      </c>
      <c r="N25" s="33" t="s">
        <v>274</v>
      </c>
      <c r="O25" s="33" t="s">
        <v>73</v>
      </c>
      <c r="P25" s="33" t="s">
        <v>73</v>
      </c>
      <c r="Q25" s="33">
        <v>120</v>
      </c>
      <c r="R25" s="33" t="s">
        <v>213</v>
      </c>
      <c r="S25" s="33">
        <v>28.8</v>
      </c>
      <c r="T25" s="33" t="s">
        <v>214</v>
      </c>
      <c r="U25" s="33" t="s">
        <v>265</v>
      </c>
      <c r="V25" s="29">
        <f t="shared" si="16"/>
        <v>0.071424</v>
      </c>
      <c r="W25" s="29">
        <f t="shared" si="6"/>
        <v>1.42848</v>
      </c>
      <c r="X25" s="29"/>
      <c r="Y25" s="29"/>
      <c r="Z25" s="33">
        <v>7.738</v>
      </c>
      <c r="AA25" s="33" t="s">
        <v>78</v>
      </c>
      <c r="AB25" s="33">
        <v>20</v>
      </c>
      <c r="AC25" s="33">
        <v>20</v>
      </c>
      <c r="AD25" s="33">
        <f t="shared" si="15"/>
        <v>400</v>
      </c>
      <c r="AE25" s="33" t="s">
        <v>271</v>
      </c>
      <c r="AF25" s="33">
        <v>400</v>
      </c>
      <c r="AG25" s="33" t="s">
        <v>275</v>
      </c>
      <c r="AH25" s="33">
        <v>200071800</v>
      </c>
      <c r="AI25" s="33" t="s">
        <v>217</v>
      </c>
      <c r="AJ25" s="33" t="s">
        <v>81</v>
      </c>
      <c r="AK25" s="33">
        <v>2</v>
      </c>
      <c r="AL25" s="33" t="s">
        <v>82</v>
      </c>
      <c r="AM25" s="33" t="s">
        <v>83</v>
      </c>
      <c r="AN25" s="33" t="s">
        <v>83</v>
      </c>
      <c r="AO25" s="33">
        <v>120</v>
      </c>
      <c r="AP25" s="33" t="s">
        <v>213</v>
      </c>
      <c r="AQ25" s="33">
        <v>28.8</v>
      </c>
      <c r="AR25" s="33" t="s">
        <v>85</v>
      </c>
      <c r="AS25" s="33">
        <v>1</v>
      </c>
      <c r="AT25" s="33" t="s">
        <v>214</v>
      </c>
      <c r="AU25" s="33">
        <v>20</v>
      </c>
      <c r="AV25" s="33" t="s">
        <v>276</v>
      </c>
      <c r="AW25" s="33" t="s">
        <v>265</v>
      </c>
      <c r="AX25" s="63">
        <v>0.142848</v>
      </c>
      <c r="AY25" s="33" t="s">
        <v>277</v>
      </c>
      <c r="AZ25" s="33">
        <v>16</v>
      </c>
      <c r="BA25" s="33" t="s">
        <v>278</v>
      </c>
      <c r="BB25" s="33">
        <v>2384</v>
      </c>
      <c r="BC25" s="64">
        <v>2.8</v>
      </c>
      <c r="BD25" s="64">
        <f t="shared" si="2"/>
        <v>56</v>
      </c>
      <c r="BE25" s="33">
        <v>55</v>
      </c>
      <c r="BF25" s="33">
        <f t="shared" si="3"/>
        <v>6.875</v>
      </c>
      <c r="BG25" s="83">
        <v>35</v>
      </c>
      <c r="BH25" s="84">
        <f t="shared" si="8"/>
        <v>36.3487475915222</v>
      </c>
      <c r="BI25" s="62">
        <f t="shared" si="9"/>
        <v>37.6974951830443</v>
      </c>
      <c r="BJ25" s="87">
        <f t="shared" si="10"/>
        <v>15.0789980732177</v>
      </c>
      <c r="BK25" s="88" t="s">
        <v>271</v>
      </c>
      <c r="BL25" s="87">
        <v>15.72</v>
      </c>
      <c r="BM25" s="33">
        <v>20</v>
      </c>
      <c r="BN25" s="62">
        <f t="shared" si="11"/>
        <v>753.949903660886</v>
      </c>
      <c r="BO25" s="33" t="s">
        <v>223</v>
      </c>
      <c r="BP25" s="32">
        <f t="shared" si="4"/>
        <v>2.85696</v>
      </c>
    </row>
    <row r="26" s="7" customFormat="1" ht="42" customHeight="1" spans="1:68">
      <c r="A26" s="26"/>
      <c r="B26" s="37" t="s">
        <v>279</v>
      </c>
      <c r="C26" s="27" t="s">
        <v>280</v>
      </c>
      <c r="D26" s="37" t="s">
        <v>281</v>
      </c>
      <c r="E26" s="37" t="s">
        <v>282</v>
      </c>
      <c r="F26" s="37" t="s">
        <v>71</v>
      </c>
      <c r="G26" s="25">
        <f t="shared" si="14"/>
        <v>11</v>
      </c>
      <c r="H26" s="25">
        <f t="shared" si="1"/>
        <v>9.73451327433628</v>
      </c>
      <c r="I26" s="25">
        <v>5</v>
      </c>
      <c r="J26" s="25">
        <v>18</v>
      </c>
      <c r="K26" s="25">
        <v>19.2</v>
      </c>
      <c r="L26" s="25">
        <v>23</v>
      </c>
      <c r="M26" s="25">
        <v>25</v>
      </c>
      <c r="N26" s="37" t="s">
        <v>283</v>
      </c>
      <c r="O26" s="37" t="s">
        <v>73</v>
      </c>
      <c r="P26" s="37" t="s">
        <v>73</v>
      </c>
      <c r="Q26" s="37">
        <v>40</v>
      </c>
      <c r="R26" s="37" t="s">
        <v>284</v>
      </c>
      <c r="S26" s="37" t="s">
        <v>285</v>
      </c>
      <c r="T26" s="37" t="s">
        <v>286</v>
      </c>
      <c r="U26" s="37" t="s">
        <v>287</v>
      </c>
      <c r="V26" s="37">
        <f>605*405*413*0.000000001</f>
        <v>0.101195325</v>
      </c>
      <c r="W26" s="37">
        <f t="shared" si="6"/>
        <v>1.01195325</v>
      </c>
      <c r="X26" s="37">
        <f>ROUND(2500/413,0)</f>
        <v>6</v>
      </c>
      <c r="Y26" s="37">
        <f>(70/X26)*(605*405*0.000001)</f>
        <v>2.858625</v>
      </c>
      <c r="Z26" s="37">
        <v>7.679</v>
      </c>
      <c r="AA26" s="37" t="s">
        <v>78</v>
      </c>
      <c r="AB26" s="37">
        <v>10</v>
      </c>
      <c r="AC26" s="37">
        <v>30</v>
      </c>
      <c r="AD26" s="37">
        <f t="shared" ref="AD26:AD31" si="17">AB26*AC26</f>
        <v>300</v>
      </c>
      <c r="AE26" s="37" t="s">
        <v>279</v>
      </c>
      <c r="AF26" s="37">
        <v>300</v>
      </c>
      <c r="AG26" s="37" t="s">
        <v>288</v>
      </c>
      <c r="AH26" s="37">
        <v>200073377</v>
      </c>
      <c r="AI26" s="37" t="s">
        <v>289</v>
      </c>
      <c r="AJ26" s="37" t="s">
        <v>290</v>
      </c>
      <c r="AK26" s="37">
        <v>2</v>
      </c>
      <c r="AL26" s="37" t="s">
        <v>82</v>
      </c>
      <c r="AM26" s="37" t="s">
        <v>83</v>
      </c>
      <c r="AN26" s="37" t="s">
        <v>83</v>
      </c>
      <c r="AO26" s="37">
        <v>40</v>
      </c>
      <c r="AP26" s="37" t="s">
        <v>284</v>
      </c>
      <c r="AQ26" s="37" t="s">
        <v>285</v>
      </c>
      <c r="AR26" s="37" t="s">
        <v>145</v>
      </c>
      <c r="AS26" s="37">
        <v>40</v>
      </c>
      <c r="AT26" s="37" t="s">
        <v>286</v>
      </c>
      <c r="AU26" s="37">
        <v>30</v>
      </c>
      <c r="AV26" s="37" t="s">
        <v>291</v>
      </c>
      <c r="AW26" s="37" t="s">
        <v>287</v>
      </c>
      <c r="AX26" s="66">
        <v>0.101195325</v>
      </c>
      <c r="AY26" s="37" t="s">
        <v>292</v>
      </c>
      <c r="AZ26" s="37">
        <v>20</v>
      </c>
      <c r="BA26" s="37" t="s">
        <v>293</v>
      </c>
      <c r="BB26" s="37">
        <v>2209</v>
      </c>
      <c r="BC26" s="60">
        <v>0.95</v>
      </c>
      <c r="BD26" s="60">
        <f t="shared" si="2"/>
        <v>28.5</v>
      </c>
      <c r="BE26" s="37">
        <v>25</v>
      </c>
      <c r="BF26" s="37">
        <f t="shared" ref="BF26:BF59" si="18">BE26/8</f>
        <v>3.125</v>
      </c>
      <c r="BG26" s="79">
        <v>22</v>
      </c>
      <c r="BH26" s="80">
        <f t="shared" si="8"/>
        <v>22.9562841530055</v>
      </c>
      <c r="BI26" s="60">
        <f t="shared" si="9"/>
        <v>23.9125683060109</v>
      </c>
      <c r="BJ26" s="90">
        <f t="shared" si="10"/>
        <v>6.37668488160291</v>
      </c>
      <c r="BK26" s="91" t="s">
        <v>279</v>
      </c>
      <c r="BL26" s="90">
        <v>6.73</v>
      </c>
      <c r="BM26" s="37">
        <v>10</v>
      </c>
      <c r="BN26" s="60">
        <f t="shared" si="11"/>
        <v>239.125683060109</v>
      </c>
      <c r="BO26" s="37" t="s">
        <v>294</v>
      </c>
      <c r="BP26" s="36">
        <f t="shared" ref="BP26:BP69" si="19">AX26*BM26</f>
        <v>1.01195325</v>
      </c>
    </row>
    <row r="27" s="7" customFormat="1" ht="42" customHeight="1" spans="1:68">
      <c r="A27" s="26"/>
      <c r="B27" s="27" t="s">
        <v>295</v>
      </c>
      <c r="C27" s="27"/>
      <c r="D27" s="27" t="s">
        <v>296</v>
      </c>
      <c r="E27" s="27" t="s">
        <v>282</v>
      </c>
      <c r="F27" s="27" t="s">
        <v>108</v>
      </c>
      <c r="G27" s="25">
        <f t="shared" si="14"/>
        <v>11</v>
      </c>
      <c r="H27" s="25">
        <f t="shared" si="1"/>
        <v>9.73451327433628</v>
      </c>
      <c r="I27" s="25">
        <v>5</v>
      </c>
      <c r="J27" s="25">
        <v>18</v>
      </c>
      <c r="K27" s="25">
        <v>19.2</v>
      </c>
      <c r="L27" s="25">
        <v>22</v>
      </c>
      <c r="M27" s="25">
        <v>25</v>
      </c>
      <c r="N27" s="27" t="s">
        <v>297</v>
      </c>
      <c r="O27" s="27" t="s">
        <v>73</v>
      </c>
      <c r="P27" s="27" t="s">
        <v>73</v>
      </c>
      <c r="Q27" s="27">
        <v>40</v>
      </c>
      <c r="R27" s="27" t="s">
        <v>284</v>
      </c>
      <c r="S27" s="27" t="s">
        <v>285</v>
      </c>
      <c r="T27" s="27" t="s">
        <v>286</v>
      </c>
      <c r="U27" s="27" t="s">
        <v>287</v>
      </c>
      <c r="V27" s="27">
        <f t="shared" ref="V27:V35" si="20">605*405*413*0.000000001</f>
        <v>0.101195325</v>
      </c>
      <c r="W27" s="27">
        <f t="shared" si="6"/>
        <v>0.505976625</v>
      </c>
      <c r="X27" s="27"/>
      <c r="Y27" s="27"/>
      <c r="Z27" s="27">
        <v>7.679</v>
      </c>
      <c r="AA27" s="27" t="s">
        <v>78</v>
      </c>
      <c r="AB27" s="27">
        <v>5</v>
      </c>
      <c r="AC27" s="27">
        <v>30</v>
      </c>
      <c r="AD27" s="27">
        <f t="shared" si="17"/>
        <v>150</v>
      </c>
      <c r="AE27" s="27" t="s">
        <v>295</v>
      </c>
      <c r="AF27" s="27">
        <v>150</v>
      </c>
      <c r="AG27" s="27" t="s">
        <v>298</v>
      </c>
      <c r="AH27" s="27">
        <v>200072502</v>
      </c>
      <c r="AI27" s="27" t="s">
        <v>289</v>
      </c>
      <c r="AJ27" s="27" t="s">
        <v>290</v>
      </c>
      <c r="AK27" s="27">
        <v>2</v>
      </c>
      <c r="AL27" s="27" t="s">
        <v>111</v>
      </c>
      <c r="AM27" s="27" t="s">
        <v>83</v>
      </c>
      <c r="AN27" s="27" t="s">
        <v>83</v>
      </c>
      <c r="AO27" s="27">
        <v>40</v>
      </c>
      <c r="AP27" s="27" t="s">
        <v>284</v>
      </c>
      <c r="AQ27" s="27" t="s">
        <v>285</v>
      </c>
      <c r="AR27" s="27" t="s">
        <v>145</v>
      </c>
      <c r="AS27" s="27">
        <v>40</v>
      </c>
      <c r="AT27" s="27" t="s">
        <v>286</v>
      </c>
      <c r="AU27" s="27">
        <v>30</v>
      </c>
      <c r="AV27" s="27" t="s">
        <v>299</v>
      </c>
      <c r="AW27" s="27" t="s">
        <v>287</v>
      </c>
      <c r="AX27" s="59">
        <v>0.101195325</v>
      </c>
      <c r="AY27" s="27" t="s">
        <v>292</v>
      </c>
      <c r="AZ27" s="27">
        <v>20</v>
      </c>
      <c r="BA27" s="27" t="s">
        <v>300</v>
      </c>
      <c r="BB27" s="27">
        <v>2209</v>
      </c>
      <c r="BC27" s="60">
        <v>0.95</v>
      </c>
      <c r="BD27" s="60">
        <f t="shared" si="2"/>
        <v>28.5</v>
      </c>
      <c r="BE27" s="27">
        <v>25</v>
      </c>
      <c r="BF27" s="27">
        <f t="shared" si="18"/>
        <v>3.125</v>
      </c>
      <c r="BG27" s="79">
        <v>22</v>
      </c>
      <c r="BH27" s="80">
        <f t="shared" si="8"/>
        <v>22.9562841530055</v>
      </c>
      <c r="BI27" s="60">
        <f t="shared" si="9"/>
        <v>23.9125683060109</v>
      </c>
      <c r="BJ27" s="81">
        <f t="shared" si="10"/>
        <v>6.37668488160291</v>
      </c>
      <c r="BK27" s="82" t="s">
        <v>295</v>
      </c>
      <c r="BL27" s="81">
        <v>6.73</v>
      </c>
      <c r="BM27" s="27">
        <v>5</v>
      </c>
      <c r="BN27" s="60">
        <f t="shared" si="11"/>
        <v>119.562841530055</v>
      </c>
      <c r="BO27" s="27" t="s">
        <v>294</v>
      </c>
      <c r="BP27" s="26">
        <f t="shared" si="19"/>
        <v>0.505976625</v>
      </c>
    </row>
    <row r="28" s="7" customFormat="1" ht="42" customHeight="1" spans="1:68">
      <c r="A28" s="26"/>
      <c r="B28" s="27" t="s">
        <v>301</v>
      </c>
      <c r="C28" s="27"/>
      <c r="D28" s="27" t="s">
        <v>302</v>
      </c>
      <c r="E28" s="27" t="s">
        <v>282</v>
      </c>
      <c r="F28" s="27" t="s">
        <v>92</v>
      </c>
      <c r="G28" s="25">
        <f t="shared" si="14"/>
        <v>11</v>
      </c>
      <c r="H28" s="25">
        <f t="shared" si="1"/>
        <v>9.73451327433628</v>
      </c>
      <c r="I28" s="25">
        <v>5</v>
      </c>
      <c r="J28" s="25">
        <v>18</v>
      </c>
      <c r="K28" s="25">
        <v>19.2</v>
      </c>
      <c r="L28" s="25">
        <v>22</v>
      </c>
      <c r="M28" s="25">
        <v>25</v>
      </c>
      <c r="N28" s="27" t="s">
        <v>303</v>
      </c>
      <c r="O28" s="27" t="s">
        <v>73</v>
      </c>
      <c r="P28" s="27" t="s">
        <v>73</v>
      </c>
      <c r="Q28" s="27">
        <v>40</v>
      </c>
      <c r="R28" s="27" t="s">
        <v>284</v>
      </c>
      <c r="S28" s="27" t="s">
        <v>285</v>
      </c>
      <c r="T28" s="27" t="s">
        <v>286</v>
      </c>
      <c r="U28" s="27" t="s">
        <v>287</v>
      </c>
      <c r="V28" s="27">
        <f t="shared" si="20"/>
        <v>0.101195325</v>
      </c>
      <c r="W28" s="27">
        <f t="shared" si="6"/>
        <v>1.01195325</v>
      </c>
      <c r="X28" s="27"/>
      <c r="Y28" s="27"/>
      <c r="Z28" s="27">
        <v>7.679</v>
      </c>
      <c r="AA28" s="27" t="s">
        <v>78</v>
      </c>
      <c r="AB28" s="27">
        <v>10</v>
      </c>
      <c r="AC28" s="27">
        <v>30</v>
      </c>
      <c r="AD28" s="27">
        <f t="shared" si="17"/>
        <v>300</v>
      </c>
      <c r="AE28" s="27" t="s">
        <v>301</v>
      </c>
      <c r="AF28" s="27">
        <v>300</v>
      </c>
      <c r="AG28" s="27" t="s">
        <v>304</v>
      </c>
      <c r="AH28" s="27">
        <v>200072503</v>
      </c>
      <c r="AI28" s="27" t="s">
        <v>289</v>
      </c>
      <c r="AJ28" s="27" t="s">
        <v>290</v>
      </c>
      <c r="AK28" s="27">
        <v>2</v>
      </c>
      <c r="AL28" s="27" t="s">
        <v>95</v>
      </c>
      <c r="AM28" s="27" t="s">
        <v>83</v>
      </c>
      <c r="AN28" s="27" t="s">
        <v>83</v>
      </c>
      <c r="AO28" s="27">
        <v>40</v>
      </c>
      <c r="AP28" s="27" t="s">
        <v>284</v>
      </c>
      <c r="AQ28" s="27" t="s">
        <v>285</v>
      </c>
      <c r="AR28" s="27" t="s">
        <v>145</v>
      </c>
      <c r="AS28" s="27">
        <v>40</v>
      </c>
      <c r="AT28" s="27" t="s">
        <v>286</v>
      </c>
      <c r="AU28" s="27">
        <v>30</v>
      </c>
      <c r="AV28" s="27" t="s">
        <v>305</v>
      </c>
      <c r="AW28" s="27" t="s">
        <v>287</v>
      </c>
      <c r="AX28" s="59">
        <v>0.101195325</v>
      </c>
      <c r="AY28" s="27" t="s">
        <v>292</v>
      </c>
      <c r="AZ28" s="27">
        <v>20</v>
      </c>
      <c r="BA28" s="27" t="s">
        <v>306</v>
      </c>
      <c r="BB28" s="27">
        <v>2209</v>
      </c>
      <c r="BC28" s="60">
        <v>0.95</v>
      </c>
      <c r="BD28" s="60">
        <f t="shared" si="2"/>
        <v>28.5</v>
      </c>
      <c r="BE28" s="27">
        <v>25</v>
      </c>
      <c r="BF28" s="27">
        <f t="shared" si="18"/>
        <v>3.125</v>
      </c>
      <c r="BG28" s="79">
        <v>22</v>
      </c>
      <c r="BH28" s="80">
        <f t="shared" si="8"/>
        <v>22.9562841530055</v>
      </c>
      <c r="BI28" s="60">
        <f t="shared" si="9"/>
        <v>23.9125683060109</v>
      </c>
      <c r="BJ28" s="81">
        <f t="shared" si="10"/>
        <v>6.37668488160291</v>
      </c>
      <c r="BK28" s="82" t="s">
        <v>301</v>
      </c>
      <c r="BL28" s="81">
        <v>6.73</v>
      </c>
      <c r="BM28" s="27">
        <v>10</v>
      </c>
      <c r="BN28" s="60">
        <f t="shared" si="11"/>
        <v>239.125683060109</v>
      </c>
      <c r="BO28" s="27" t="s">
        <v>294</v>
      </c>
      <c r="BP28" s="26">
        <f t="shared" si="19"/>
        <v>1.01195325</v>
      </c>
    </row>
    <row r="29" s="7" customFormat="1" ht="42" customHeight="1" spans="1:68">
      <c r="A29" s="26"/>
      <c r="B29" s="27" t="s">
        <v>307</v>
      </c>
      <c r="C29" s="27"/>
      <c r="D29" s="27" t="s">
        <v>308</v>
      </c>
      <c r="E29" s="27" t="s">
        <v>282</v>
      </c>
      <c r="F29" s="27" t="s">
        <v>263</v>
      </c>
      <c r="G29" s="25">
        <f t="shared" si="14"/>
        <v>11</v>
      </c>
      <c r="H29" s="25">
        <f t="shared" si="1"/>
        <v>9.73451327433628</v>
      </c>
      <c r="I29" s="25">
        <v>5</v>
      </c>
      <c r="J29" s="25">
        <v>18</v>
      </c>
      <c r="K29" s="25">
        <v>19.2</v>
      </c>
      <c r="L29" s="25">
        <v>22</v>
      </c>
      <c r="M29" s="25">
        <v>25</v>
      </c>
      <c r="N29" s="27" t="s">
        <v>309</v>
      </c>
      <c r="O29" s="27" t="s">
        <v>73</v>
      </c>
      <c r="P29" s="27" t="s">
        <v>73</v>
      </c>
      <c r="Q29" s="27">
        <v>40</v>
      </c>
      <c r="R29" s="27" t="s">
        <v>284</v>
      </c>
      <c r="S29" s="27" t="s">
        <v>285</v>
      </c>
      <c r="T29" s="27" t="s">
        <v>286</v>
      </c>
      <c r="U29" s="27" t="s">
        <v>287</v>
      </c>
      <c r="V29" s="27">
        <f t="shared" si="20"/>
        <v>0.101195325</v>
      </c>
      <c r="W29" s="27">
        <f t="shared" si="6"/>
        <v>0.505976625</v>
      </c>
      <c r="X29" s="27"/>
      <c r="Y29" s="27"/>
      <c r="Z29" s="27">
        <v>7.679</v>
      </c>
      <c r="AA29" s="27" t="s">
        <v>78</v>
      </c>
      <c r="AB29" s="27">
        <v>5</v>
      </c>
      <c r="AC29" s="27">
        <v>30</v>
      </c>
      <c r="AD29" s="27">
        <f t="shared" si="17"/>
        <v>150</v>
      </c>
      <c r="AE29" s="27" t="s">
        <v>307</v>
      </c>
      <c r="AF29" s="27">
        <v>150</v>
      </c>
      <c r="AG29" s="27" t="s">
        <v>310</v>
      </c>
      <c r="AH29" s="27">
        <v>200072500</v>
      </c>
      <c r="AI29" s="27" t="s">
        <v>289</v>
      </c>
      <c r="AJ29" s="27" t="s">
        <v>290</v>
      </c>
      <c r="AK29" s="27">
        <v>2</v>
      </c>
      <c r="AL29" s="27" t="s">
        <v>267</v>
      </c>
      <c r="AM29" s="27" t="s">
        <v>83</v>
      </c>
      <c r="AN29" s="27" t="s">
        <v>83</v>
      </c>
      <c r="AO29" s="27">
        <v>40</v>
      </c>
      <c r="AP29" s="27" t="s">
        <v>284</v>
      </c>
      <c r="AQ29" s="27" t="s">
        <v>285</v>
      </c>
      <c r="AR29" s="27" t="s">
        <v>145</v>
      </c>
      <c r="AS29" s="27">
        <v>40</v>
      </c>
      <c r="AT29" s="27" t="s">
        <v>286</v>
      </c>
      <c r="AU29" s="27">
        <v>30</v>
      </c>
      <c r="AV29" s="27" t="s">
        <v>311</v>
      </c>
      <c r="AW29" s="27" t="s">
        <v>287</v>
      </c>
      <c r="AX29" s="59">
        <v>0.101195325</v>
      </c>
      <c r="AY29" s="27" t="s">
        <v>292</v>
      </c>
      <c r="AZ29" s="27">
        <v>20</v>
      </c>
      <c r="BA29" s="27" t="s">
        <v>312</v>
      </c>
      <c r="BB29" s="27">
        <v>2209</v>
      </c>
      <c r="BC29" s="60">
        <v>0.95</v>
      </c>
      <c r="BD29" s="60">
        <f t="shared" si="2"/>
        <v>28.5</v>
      </c>
      <c r="BE29" s="27">
        <v>25</v>
      </c>
      <c r="BF29" s="27">
        <f t="shared" si="18"/>
        <v>3.125</v>
      </c>
      <c r="BG29" s="79">
        <v>22</v>
      </c>
      <c r="BH29" s="80">
        <f t="shared" si="8"/>
        <v>22.9562841530055</v>
      </c>
      <c r="BI29" s="60">
        <f t="shared" si="9"/>
        <v>23.9125683060109</v>
      </c>
      <c r="BJ29" s="81">
        <f t="shared" si="10"/>
        <v>6.37668488160291</v>
      </c>
      <c r="BK29" s="82" t="s">
        <v>307</v>
      </c>
      <c r="BL29" s="81">
        <v>6.73</v>
      </c>
      <c r="BM29" s="27">
        <v>5</v>
      </c>
      <c r="BN29" s="60">
        <f t="shared" si="11"/>
        <v>119.562841530055</v>
      </c>
      <c r="BO29" s="27" t="s">
        <v>294</v>
      </c>
      <c r="BP29" s="26">
        <f t="shared" si="19"/>
        <v>0.505976625</v>
      </c>
    </row>
    <row r="30" s="7" customFormat="1" ht="42" customHeight="1" spans="1:68">
      <c r="A30" s="26"/>
      <c r="B30" s="27" t="s">
        <v>313</v>
      </c>
      <c r="C30" s="27"/>
      <c r="D30" s="27" t="s">
        <v>314</v>
      </c>
      <c r="E30" s="27" t="s">
        <v>282</v>
      </c>
      <c r="F30" s="27" t="s">
        <v>315</v>
      </c>
      <c r="G30" s="25">
        <f t="shared" si="14"/>
        <v>11</v>
      </c>
      <c r="H30" s="25">
        <f t="shared" si="1"/>
        <v>9.73451327433628</v>
      </c>
      <c r="I30" s="25">
        <v>5</v>
      </c>
      <c r="J30" s="25">
        <v>18</v>
      </c>
      <c r="K30" s="25">
        <v>19.2</v>
      </c>
      <c r="L30" s="25">
        <v>22</v>
      </c>
      <c r="M30" s="25">
        <v>25</v>
      </c>
      <c r="N30" s="27" t="s">
        <v>316</v>
      </c>
      <c r="O30" s="27" t="s">
        <v>73</v>
      </c>
      <c r="P30" s="27" t="s">
        <v>73</v>
      </c>
      <c r="Q30" s="27">
        <v>40</v>
      </c>
      <c r="R30" s="27" t="s">
        <v>284</v>
      </c>
      <c r="S30" s="27" t="s">
        <v>285</v>
      </c>
      <c r="T30" s="27" t="s">
        <v>286</v>
      </c>
      <c r="U30" s="27" t="s">
        <v>287</v>
      </c>
      <c r="V30" s="27">
        <f t="shared" si="20"/>
        <v>0.101195325</v>
      </c>
      <c r="W30" s="27">
        <f t="shared" si="6"/>
        <v>0.505976625</v>
      </c>
      <c r="X30" s="27"/>
      <c r="Y30" s="27"/>
      <c r="Z30" s="27">
        <v>7.679</v>
      </c>
      <c r="AA30" s="27" t="s">
        <v>78</v>
      </c>
      <c r="AB30" s="27">
        <v>5</v>
      </c>
      <c r="AC30" s="27">
        <v>30</v>
      </c>
      <c r="AD30" s="27">
        <f t="shared" si="17"/>
        <v>150</v>
      </c>
      <c r="AE30" s="27" t="s">
        <v>313</v>
      </c>
      <c r="AF30" s="27">
        <v>150</v>
      </c>
      <c r="AG30" s="27" t="s">
        <v>317</v>
      </c>
      <c r="AH30" s="27">
        <v>200072504</v>
      </c>
      <c r="AI30" s="27" t="s">
        <v>289</v>
      </c>
      <c r="AJ30" s="27" t="s">
        <v>290</v>
      </c>
      <c r="AK30" s="27">
        <v>2</v>
      </c>
      <c r="AL30" s="27" t="s">
        <v>318</v>
      </c>
      <c r="AM30" s="27" t="s">
        <v>83</v>
      </c>
      <c r="AN30" s="27" t="s">
        <v>83</v>
      </c>
      <c r="AO30" s="27">
        <v>40</v>
      </c>
      <c r="AP30" s="27" t="s">
        <v>284</v>
      </c>
      <c r="AQ30" s="27" t="s">
        <v>285</v>
      </c>
      <c r="AR30" s="27" t="s">
        <v>145</v>
      </c>
      <c r="AS30" s="27">
        <v>40</v>
      </c>
      <c r="AT30" s="27" t="s">
        <v>286</v>
      </c>
      <c r="AU30" s="27">
        <v>30</v>
      </c>
      <c r="AV30" s="27" t="s">
        <v>319</v>
      </c>
      <c r="AW30" s="27" t="s">
        <v>287</v>
      </c>
      <c r="AX30" s="59">
        <v>0.101195325</v>
      </c>
      <c r="AY30" s="27" t="s">
        <v>292</v>
      </c>
      <c r="AZ30" s="27">
        <v>20</v>
      </c>
      <c r="BA30" s="27" t="s">
        <v>320</v>
      </c>
      <c r="BB30" s="27">
        <v>2209</v>
      </c>
      <c r="BC30" s="60">
        <v>0.95</v>
      </c>
      <c r="BD30" s="60">
        <f t="shared" ref="BD30:BD69" si="21">+BC30*AU30</f>
        <v>28.5</v>
      </c>
      <c r="BE30" s="27">
        <v>25</v>
      </c>
      <c r="BF30" s="27">
        <f t="shared" si="18"/>
        <v>3.125</v>
      </c>
      <c r="BG30" s="79">
        <v>22</v>
      </c>
      <c r="BH30" s="80">
        <f t="shared" si="8"/>
        <v>22.9562841530055</v>
      </c>
      <c r="BI30" s="60">
        <f t="shared" si="9"/>
        <v>23.9125683060109</v>
      </c>
      <c r="BJ30" s="81">
        <f t="shared" si="10"/>
        <v>6.37668488160291</v>
      </c>
      <c r="BK30" s="82" t="s">
        <v>313</v>
      </c>
      <c r="BL30" s="81">
        <v>6.73</v>
      </c>
      <c r="BM30" s="27">
        <v>5</v>
      </c>
      <c r="BN30" s="60">
        <f t="shared" si="11"/>
        <v>119.562841530055</v>
      </c>
      <c r="BO30" s="27" t="s">
        <v>294</v>
      </c>
      <c r="BP30" s="26">
        <f t="shared" si="19"/>
        <v>0.505976625</v>
      </c>
    </row>
    <row r="31" s="7" customFormat="1" ht="42" customHeight="1" spans="1:68">
      <c r="A31" s="26"/>
      <c r="B31" s="27" t="s">
        <v>321</v>
      </c>
      <c r="C31" s="27"/>
      <c r="D31" s="27" t="s">
        <v>322</v>
      </c>
      <c r="E31" s="27" t="s">
        <v>282</v>
      </c>
      <c r="F31" s="27" t="s">
        <v>323</v>
      </c>
      <c r="G31" s="25">
        <f t="shared" si="14"/>
        <v>11</v>
      </c>
      <c r="H31" s="25">
        <f t="shared" si="1"/>
        <v>9.73451327433628</v>
      </c>
      <c r="I31" s="25">
        <v>5</v>
      </c>
      <c r="J31" s="25">
        <v>18</v>
      </c>
      <c r="K31" s="25">
        <v>19.2</v>
      </c>
      <c r="L31" s="25">
        <v>22</v>
      </c>
      <c r="M31" s="25">
        <v>25</v>
      </c>
      <c r="N31" s="27" t="s">
        <v>324</v>
      </c>
      <c r="O31" s="27" t="s">
        <v>73</v>
      </c>
      <c r="P31" s="27" t="s">
        <v>73</v>
      </c>
      <c r="Q31" s="27">
        <v>40</v>
      </c>
      <c r="R31" s="27" t="s">
        <v>284</v>
      </c>
      <c r="S31" s="27" t="s">
        <v>285</v>
      </c>
      <c r="T31" s="27" t="s">
        <v>286</v>
      </c>
      <c r="U31" s="27" t="s">
        <v>287</v>
      </c>
      <c r="V31" s="27">
        <f t="shared" si="20"/>
        <v>0.101195325</v>
      </c>
      <c r="W31" s="27">
        <f t="shared" si="6"/>
        <v>0.505976625</v>
      </c>
      <c r="X31" s="27"/>
      <c r="Y31" s="27"/>
      <c r="Z31" s="27">
        <v>7.679</v>
      </c>
      <c r="AA31" s="27" t="s">
        <v>78</v>
      </c>
      <c r="AB31" s="27">
        <v>5</v>
      </c>
      <c r="AC31" s="27">
        <v>30</v>
      </c>
      <c r="AD31" s="27">
        <f t="shared" si="17"/>
        <v>150</v>
      </c>
      <c r="AE31" s="27" t="s">
        <v>321</v>
      </c>
      <c r="AF31" s="27">
        <v>150</v>
      </c>
      <c r="AG31" s="27" t="s">
        <v>325</v>
      </c>
      <c r="AH31" s="27">
        <v>200072501</v>
      </c>
      <c r="AI31" s="27" t="s">
        <v>289</v>
      </c>
      <c r="AJ31" s="27" t="s">
        <v>290</v>
      </c>
      <c r="AK31" s="27">
        <v>2</v>
      </c>
      <c r="AL31" s="27" t="s">
        <v>326</v>
      </c>
      <c r="AM31" s="27" t="s">
        <v>83</v>
      </c>
      <c r="AN31" s="27" t="s">
        <v>83</v>
      </c>
      <c r="AO31" s="27">
        <v>40</v>
      </c>
      <c r="AP31" s="27" t="s">
        <v>284</v>
      </c>
      <c r="AQ31" s="27" t="s">
        <v>285</v>
      </c>
      <c r="AR31" s="27" t="s">
        <v>145</v>
      </c>
      <c r="AS31" s="27">
        <v>40</v>
      </c>
      <c r="AT31" s="27" t="s">
        <v>286</v>
      </c>
      <c r="AU31" s="27">
        <v>30</v>
      </c>
      <c r="AV31" s="27" t="s">
        <v>327</v>
      </c>
      <c r="AW31" s="27" t="s">
        <v>287</v>
      </c>
      <c r="AX31" s="59">
        <v>0.101195325</v>
      </c>
      <c r="AY31" s="27" t="s">
        <v>292</v>
      </c>
      <c r="AZ31" s="27">
        <v>20</v>
      </c>
      <c r="BA31" s="27" t="s">
        <v>328</v>
      </c>
      <c r="BB31" s="27">
        <v>2209</v>
      </c>
      <c r="BC31" s="60">
        <v>0.95</v>
      </c>
      <c r="BD31" s="60">
        <f t="shared" si="21"/>
        <v>28.5</v>
      </c>
      <c r="BE31" s="27">
        <v>25</v>
      </c>
      <c r="BF31" s="27">
        <f t="shared" si="18"/>
        <v>3.125</v>
      </c>
      <c r="BG31" s="79">
        <v>22</v>
      </c>
      <c r="BH31" s="80">
        <f t="shared" ref="BH31:BH69" si="22">700/ROUNDUP(74/AX31,0)+BG31</f>
        <v>22.9562841530055</v>
      </c>
      <c r="BI31" s="60">
        <f t="shared" ref="BI31:BI69" si="23">1400/ROUNDUP(74/AX31,0)+BG31</f>
        <v>23.9125683060109</v>
      </c>
      <c r="BJ31" s="81">
        <f t="shared" ref="BJ31:BJ69" si="24">BI31*8/AU31</f>
        <v>6.37668488160291</v>
      </c>
      <c r="BK31" s="82" t="s">
        <v>321</v>
      </c>
      <c r="BL31" s="81">
        <v>6.73</v>
      </c>
      <c r="BM31" s="27">
        <v>5</v>
      </c>
      <c r="BN31" s="60">
        <f t="shared" si="11"/>
        <v>119.562841530055</v>
      </c>
      <c r="BO31" s="27" t="s">
        <v>294</v>
      </c>
      <c r="BP31" s="26">
        <f t="shared" si="19"/>
        <v>0.505976625</v>
      </c>
    </row>
    <row r="32" s="7" customFormat="1" ht="42" customHeight="1" spans="1:68">
      <c r="A32" s="39"/>
      <c r="B32" s="113" t="s">
        <v>329</v>
      </c>
      <c r="C32" s="27"/>
      <c r="D32" s="27" t="s">
        <v>330</v>
      </c>
      <c r="E32" s="27" t="s">
        <v>282</v>
      </c>
      <c r="F32" s="27" t="s">
        <v>331</v>
      </c>
      <c r="G32" s="25">
        <f t="shared" si="14"/>
        <v>11</v>
      </c>
      <c r="H32" s="25">
        <f t="shared" si="1"/>
        <v>9.73451327433628</v>
      </c>
      <c r="I32" s="25">
        <v>5</v>
      </c>
      <c r="J32" s="25">
        <v>18</v>
      </c>
      <c r="K32" s="25">
        <v>19.2</v>
      </c>
      <c r="L32" s="25">
        <v>22</v>
      </c>
      <c r="M32" s="25">
        <v>25</v>
      </c>
      <c r="N32" s="27" t="s">
        <v>332</v>
      </c>
      <c r="O32" s="27" t="s">
        <v>73</v>
      </c>
      <c r="P32" s="27" t="s">
        <v>73</v>
      </c>
      <c r="Q32" s="27">
        <v>40</v>
      </c>
      <c r="R32" s="27" t="s">
        <v>284</v>
      </c>
      <c r="S32" s="27" t="s">
        <v>285</v>
      </c>
      <c r="T32" s="27" t="s">
        <v>286</v>
      </c>
      <c r="U32" s="27" t="s">
        <v>287</v>
      </c>
      <c r="V32" s="27">
        <f t="shared" si="20"/>
        <v>0.101195325</v>
      </c>
      <c r="W32" s="27">
        <f t="shared" si="6"/>
        <v>0.505976625</v>
      </c>
      <c r="X32" s="27"/>
      <c r="Y32" s="27"/>
      <c r="Z32" s="27">
        <v>7.696</v>
      </c>
      <c r="AA32" s="27" t="s">
        <v>78</v>
      </c>
      <c r="AB32" s="27">
        <v>5</v>
      </c>
      <c r="AC32" s="27">
        <v>30</v>
      </c>
      <c r="AD32" s="27">
        <f t="shared" ref="AD32:AD59" si="25">AB32*AC32</f>
        <v>150</v>
      </c>
      <c r="AE32" s="113" t="s">
        <v>329</v>
      </c>
      <c r="AF32" s="27">
        <v>150</v>
      </c>
      <c r="AG32" s="27" t="s">
        <v>333</v>
      </c>
      <c r="AH32" s="27">
        <v>200085926</v>
      </c>
      <c r="AI32" s="27" t="s">
        <v>289</v>
      </c>
      <c r="AJ32" s="27" t="s">
        <v>290</v>
      </c>
      <c r="AK32" s="27">
        <v>2</v>
      </c>
      <c r="AL32" s="27" t="s">
        <v>334</v>
      </c>
      <c r="AM32" s="27" t="s">
        <v>83</v>
      </c>
      <c r="AN32" s="27" t="s">
        <v>83</v>
      </c>
      <c r="AO32" s="27">
        <v>40</v>
      </c>
      <c r="AP32" s="27" t="s">
        <v>284</v>
      </c>
      <c r="AQ32" s="27" t="s">
        <v>285</v>
      </c>
      <c r="AR32" s="27" t="s">
        <v>145</v>
      </c>
      <c r="AS32" s="27">
        <v>40</v>
      </c>
      <c r="AT32" s="27" t="s">
        <v>286</v>
      </c>
      <c r="AU32" s="27">
        <v>30</v>
      </c>
      <c r="AV32" s="27" t="s">
        <v>335</v>
      </c>
      <c r="AW32" s="27" t="s">
        <v>287</v>
      </c>
      <c r="AX32" s="59">
        <v>0.101195325</v>
      </c>
      <c r="AY32" s="27" t="s">
        <v>336</v>
      </c>
      <c r="AZ32" s="27">
        <v>20</v>
      </c>
      <c r="BA32" s="27" t="s">
        <v>337</v>
      </c>
      <c r="BB32" s="27">
        <v>2209</v>
      </c>
      <c r="BC32" s="60">
        <v>0.95</v>
      </c>
      <c r="BD32" s="60">
        <f t="shared" si="21"/>
        <v>28.5</v>
      </c>
      <c r="BE32" s="27">
        <v>25</v>
      </c>
      <c r="BF32" s="27">
        <f t="shared" si="18"/>
        <v>3.125</v>
      </c>
      <c r="BG32" s="79">
        <v>22</v>
      </c>
      <c r="BH32" s="80">
        <f t="shared" si="22"/>
        <v>22.9562841530055</v>
      </c>
      <c r="BI32" s="60">
        <f t="shared" si="23"/>
        <v>23.9125683060109</v>
      </c>
      <c r="BJ32" s="81">
        <f t="shared" si="24"/>
        <v>6.37668488160291</v>
      </c>
      <c r="BK32" s="82" t="s">
        <v>329</v>
      </c>
      <c r="BL32" s="81">
        <v>6.73</v>
      </c>
      <c r="BM32" s="27">
        <v>5</v>
      </c>
      <c r="BN32" s="60">
        <f t="shared" si="11"/>
        <v>119.562841530055</v>
      </c>
      <c r="BO32" s="27" t="s">
        <v>294</v>
      </c>
      <c r="BP32" s="26">
        <f t="shared" si="19"/>
        <v>0.505976625</v>
      </c>
    </row>
    <row r="33" s="7" customFormat="1" ht="42" customHeight="1" spans="1:68">
      <c r="A33" s="39"/>
      <c r="B33" s="27" t="s">
        <v>338</v>
      </c>
      <c r="C33" s="27"/>
      <c r="D33" s="27" t="s">
        <v>339</v>
      </c>
      <c r="E33" s="27" t="s">
        <v>282</v>
      </c>
      <c r="F33" s="27" t="s">
        <v>116</v>
      </c>
      <c r="G33" s="25">
        <f t="shared" si="14"/>
        <v>11</v>
      </c>
      <c r="H33" s="25">
        <f t="shared" si="1"/>
        <v>9.73451327433628</v>
      </c>
      <c r="I33" s="25">
        <v>5</v>
      </c>
      <c r="J33" s="25">
        <v>18</v>
      </c>
      <c r="K33" s="25">
        <v>19.2</v>
      </c>
      <c r="L33" s="25">
        <v>22</v>
      </c>
      <c r="M33" s="25">
        <v>25</v>
      </c>
      <c r="N33" s="27" t="s">
        <v>340</v>
      </c>
      <c r="O33" s="27" t="s">
        <v>73</v>
      </c>
      <c r="P33" s="27" t="s">
        <v>73</v>
      </c>
      <c r="Q33" s="27">
        <v>40</v>
      </c>
      <c r="R33" s="27" t="s">
        <v>284</v>
      </c>
      <c r="S33" s="27" t="s">
        <v>285</v>
      </c>
      <c r="T33" s="27" t="s">
        <v>286</v>
      </c>
      <c r="U33" s="27" t="s">
        <v>287</v>
      </c>
      <c r="V33" s="27">
        <f t="shared" si="20"/>
        <v>0.101195325</v>
      </c>
      <c r="W33" s="27">
        <f t="shared" si="6"/>
        <v>1.01195325</v>
      </c>
      <c r="X33" s="27"/>
      <c r="Y33" s="27"/>
      <c r="Z33" s="27">
        <v>7.696</v>
      </c>
      <c r="AA33" s="27" t="s">
        <v>78</v>
      </c>
      <c r="AB33" s="27">
        <v>10</v>
      </c>
      <c r="AC33" s="27">
        <v>30</v>
      </c>
      <c r="AD33" s="27">
        <f t="shared" si="25"/>
        <v>300</v>
      </c>
      <c r="AE33" s="27" t="s">
        <v>338</v>
      </c>
      <c r="AF33" s="27">
        <v>300</v>
      </c>
      <c r="AG33" s="27" t="s">
        <v>341</v>
      </c>
      <c r="AH33" s="27">
        <v>200085927</v>
      </c>
      <c r="AI33" s="27" t="s">
        <v>289</v>
      </c>
      <c r="AJ33" s="27" t="s">
        <v>290</v>
      </c>
      <c r="AK33" s="27">
        <v>2</v>
      </c>
      <c r="AL33" s="27" t="s">
        <v>119</v>
      </c>
      <c r="AM33" s="27" t="s">
        <v>83</v>
      </c>
      <c r="AN33" s="27" t="s">
        <v>83</v>
      </c>
      <c r="AO33" s="27">
        <v>40</v>
      </c>
      <c r="AP33" s="27" t="s">
        <v>284</v>
      </c>
      <c r="AQ33" s="27" t="s">
        <v>285</v>
      </c>
      <c r="AR33" s="27" t="s">
        <v>145</v>
      </c>
      <c r="AS33" s="27">
        <v>40</v>
      </c>
      <c r="AT33" s="27" t="s">
        <v>286</v>
      </c>
      <c r="AU33" s="27">
        <v>30</v>
      </c>
      <c r="AV33" s="27" t="s">
        <v>342</v>
      </c>
      <c r="AW33" s="27" t="s">
        <v>287</v>
      </c>
      <c r="AX33" s="59">
        <v>0.101195325</v>
      </c>
      <c r="AY33" s="27" t="s">
        <v>336</v>
      </c>
      <c r="AZ33" s="27">
        <v>20</v>
      </c>
      <c r="BA33" s="27" t="s">
        <v>343</v>
      </c>
      <c r="BB33" s="27">
        <v>2209</v>
      </c>
      <c r="BC33" s="60">
        <v>0.95</v>
      </c>
      <c r="BD33" s="60">
        <f t="shared" si="21"/>
        <v>28.5</v>
      </c>
      <c r="BE33" s="27">
        <v>25</v>
      </c>
      <c r="BF33" s="27">
        <f t="shared" si="18"/>
        <v>3.125</v>
      </c>
      <c r="BG33" s="79">
        <v>22</v>
      </c>
      <c r="BH33" s="80">
        <f t="shared" si="22"/>
        <v>22.9562841530055</v>
      </c>
      <c r="BI33" s="60">
        <f t="shared" si="23"/>
        <v>23.9125683060109</v>
      </c>
      <c r="BJ33" s="81">
        <f t="shared" si="24"/>
        <v>6.37668488160291</v>
      </c>
      <c r="BK33" s="82" t="s">
        <v>338</v>
      </c>
      <c r="BL33" s="81">
        <v>6.73</v>
      </c>
      <c r="BM33" s="27">
        <v>10</v>
      </c>
      <c r="BN33" s="60">
        <f t="shared" si="11"/>
        <v>239.125683060109</v>
      </c>
      <c r="BO33" s="27" t="s">
        <v>294</v>
      </c>
      <c r="BP33" s="26">
        <f t="shared" si="19"/>
        <v>1.01195325</v>
      </c>
    </row>
    <row r="34" s="7" customFormat="1" ht="42" customHeight="1" spans="1:68">
      <c r="A34" s="39"/>
      <c r="B34" s="27" t="s">
        <v>344</v>
      </c>
      <c r="C34" s="27"/>
      <c r="D34" s="27" t="s">
        <v>345</v>
      </c>
      <c r="E34" s="27" t="s">
        <v>282</v>
      </c>
      <c r="F34" s="27" t="s">
        <v>100</v>
      </c>
      <c r="G34" s="25">
        <f t="shared" si="14"/>
        <v>11</v>
      </c>
      <c r="H34" s="25">
        <f t="shared" si="1"/>
        <v>9.73451327433628</v>
      </c>
      <c r="I34" s="25">
        <v>5</v>
      </c>
      <c r="J34" s="25">
        <v>18</v>
      </c>
      <c r="K34" s="25">
        <v>19.2</v>
      </c>
      <c r="L34" s="25">
        <v>22</v>
      </c>
      <c r="M34" s="25">
        <v>25</v>
      </c>
      <c r="N34" s="27" t="s">
        <v>346</v>
      </c>
      <c r="O34" s="27" t="s">
        <v>73</v>
      </c>
      <c r="P34" s="27" t="s">
        <v>73</v>
      </c>
      <c r="Q34" s="27">
        <v>40</v>
      </c>
      <c r="R34" s="27" t="s">
        <v>284</v>
      </c>
      <c r="S34" s="27" t="s">
        <v>285</v>
      </c>
      <c r="T34" s="27" t="s">
        <v>286</v>
      </c>
      <c r="U34" s="27" t="s">
        <v>287</v>
      </c>
      <c r="V34" s="27">
        <f t="shared" si="20"/>
        <v>0.101195325</v>
      </c>
      <c r="W34" s="27">
        <f t="shared" si="6"/>
        <v>1.01195325</v>
      </c>
      <c r="X34" s="27"/>
      <c r="Y34" s="27"/>
      <c r="Z34" s="27">
        <v>7.696</v>
      </c>
      <c r="AA34" s="27" t="s">
        <v>78</v>
      </c>
      <c r="AB34" s="27">
        <v>10</v>
      </c>
      <c r="AC34" s="27">
        <v>30</v>
      </c>
      <c r="AD34" s="27">
        <f t="shared" si="25"/>
        <v>300</v>
      </c>
      <c r="AE34" s="27" t="s">
        <v>344</v>
      </c>
      <c r="AF34" s="27">
        <v>300</v>
      </c>
      <c r="AG34" s="27" t="s">
        <v>347</v>
      </c>
      <c r="AH34" s="27">
        <v>200085929</v>
      </c>
      <c r="AI34" s="27" t="s">
        <v>289</v>
      </c>
      <c r="AJ34" s="27" t="s">
        <v>290</v>
      </c>
      <c r="AK34" s="27">
        <v>2</v>
      </c>
      <c r="AL34" s="27" t="s">
        <v>103</v>
      </c>
      <c r="AM34" s="27" t="s">
        <v>83</v>
      </c>
      <c r="AN34" s="27" t="s">
        <v>83</v>
      </c>
      <c r="AO34" s="27">
        <v>40</v>
      </c>
      <c r="AP34" s="27" t="s">
        <v>284</v>
      </c>
      <c r="AQ34" s="27" t="s">
        <v>285</v>
      </c>
      <c r="AR34" s="27" t="s">
        <v>145</v>
      </c>
      <c r="AS34" s="27">
        <v>40</v>
      </c>
      <c r="AT34" s="27" t="s">
        <v>286</v>
      </c>
      <c r="AU34" s="27">
        <v>30</v>
      </c>
      <c r="AV34" s="27" t="s">
        <v>348</v>
      </c>
      <c r="AW34" s="27" t="s">
        <v>287</v>
      </c>
      <c r="AX34" s="59">
        <v>0.101195325</v>
      </c>
      <c r="AY34" s="27" t="s">
        <v>336</v>
      </c>
      <c r="AZ34" s="27">
        <v>20</v>
      </c>
      <c r="BA34" s="27" t="s">
        <v>349</v>
      </c>
      <c r="BB34" s="27">
        <v>2209</v>
      </c>
      <c r="BC34" s="60">
        <v>0.95</v>
      </c>
      <c r="BD34" s="60">
        <f t="shared" si="21"/>
        <v>28.5</v>
      </c>
      <c r="BE34" s="27">
        <v>25</v>
      </c>
      <c r="BF34" s="27">
        <f t="shared" si="18"/>
        <v>3.125</v>
      </c>
      <c r="BG34" s="79">
        <v>22</v>
      </c>
      <c r="BH34" s="80">
        <f t="shared" si="22"/>
        <v>22.9562841530055</v>
      </c>
      <c r="BI34" s="60">
        <f t="shared" si="23"/>
        <v>23.9125683060109</v>
      </c>
      <c r="BJ34" s="81">
        <f t="shared" si="24"/>
        <v>6.37668488160291</v>
      </c>
      <c r="BK34" s="82" t="s">
        <v>344</v>
      </c>
      <c r="BL34" s="81">
        <v>6.73</v>
      </c>
      <c r="BM34" s="27">
        <v>10</v>
      </c>
      <c r="BN34" s="60">
        <f t="shared" si="11"/>
        <v>239.125683060109</v>
      </c>
      <c r="BO34" s="27" t="s">
        <v>294</v>
      </c>
      <c r="BP34" s="26">
        <f t="shared" si="19"/>
        <v>1.01195325</v>
      </c>
    </row>
    <row r="35" s="7" customFormat="1" ht="42" customHeight="1" spans="1:68">
      <c r="A35" s="39"/>
      <c r="B35" s="27" t="s">
        <v>350</v>
      </c>
      <c r="C35" s="27"/>
      <c r="D35" s="27" t="s">
        <v>351</v>
      </c>
      <c r="E35" s="27" t="s">
        <v>282</v>
      </c>
      <c r="F35" s="27" t="s">
        <v>132</v>
      </c>
      <c r="G35" s="30">
        <f t="shared" si="14"/>
        <v>11</v>
      </c>
      <c r="H35" s="30">
        <f t="shared" si="1"/>
        <v>9.73451327433628</v>
      </c>
      <c r="I35" s="30">
        <v>5</v>
      </c>
      <c r="J35" s="30">
        <v>18</v>
      </c>
      <c r="K35" s="30">
        <v>19.2</v>
      </c>
      <c r="L35" s="30">
        <v>22</v>
      </c>
      <c r="M35" s="30">
        <v>25</v>
      </c>
      <c r="N35" s="27" t="s">
        <v>352</v>
      </c>
      <c r="O35" s="27" t="s">
        <v>73</v>
      </c>
      <c r="P35" s="27" t="s">
        <v>73</v>
      </c>
      <c r="Q35" s="27">
        <v>40</v>
      </c>
      <c r="R35" s="27" t="s">
        <v>284</v>
      </c>
      <c r="S35" s="27" t="s">
        <v>285</v>
      </c>
      <c r="T35" s="27" t="s">
        <v>286</v>
      </c>
      <c r="U35" s="27" t="s">
        <v>287</v>
      </c>
      <c r="V35" s="27">
        <f t="shared" si="20"/>
        <v>0.101195325</v>
      </c>
      <c r="W35" s="27">
        <f t="shared" ref="W35:W69" si="26">V35*AB35</f>
        <v>0.505976625</v>
      </c>
      <c r="X35" s="27"/>
      <c r="Y35" s="27"/>
      <c r="Z35" s="27">
        <v>7.696</v>
      </c>
      <c r="AA35" s="27" t="s">
        <v>78</v>
      </c>
      <c r="AB35" s="27">
        <v>5</v>
      </c>
      <c r="AC35" s="27">
        <v>30</v>
      </c>
      <c r="AD35" s="27">
        <f t="shared" si="25"/>
        <v>150</v>
      </c>
      <c r="AE35" s="27" t="s">
        <v>350</v>
      </c>
      <c r="AF35" s="27">
        <v>150</v>
      </c>
      <c r="AG35" s="27" t="s">
        <v>353</v>
      </c>
      <c r="AH35" s="27">
        <v>200085928</v>
      </c>
      <c r="AI35" s="27" t="s">
        <v>289</v>
      </c>
      <c r="AJ35" s="27" t="s">
        <v>290</v>
      </c>
      <c r="AK35" s="27">
        <v>2</v>
      </c>
      <c r="AL35" s="27" t="s">
        <v>135</v>
      </c>
      <c r="AM35" s="27" t="s">
        <v>83</v>
      </c>
      <c r="AN35" s="27" t="s">
        <v>83</v>
      </c>
      <c r="AO35" s="27">
        <v>40</v>
      </c>
      <c r="AP35" s="27" t="s">
        <v>284</v>
      </c>
      <c r="AQ35" s="27" t="s">
        <v>285</v>
      </c>
      <c r="AR35" s="27" t="s">
        <v>145</v>
      </c>
      <c r="AS35" s="27">
        <v>40</v>
      </c>
      <c r="AT35" s="27" t="s">
        <v>286</v>
      </c>
      <c r="AU35" s="27">
        <v>30</v>
      </c>
      <c r="AV35" s="27" t="s">
        <v>354</v>
      </c>
      <c r="AW35" s="27" t="s">
        <v>287</v>
      </c>
      <c r="AX35" s="59">
        <v>0.101195325</v>
      </c>
      <c r="AY35" s="27" t="s">
        <v>336</v>
      </c>
      <c r="AZ35" s="27">
        <v>20</v>
      </c>
      <c r="BA35" s="27" t="s">
        <v>355</v>
      </c>
      <c r="BB35" s="27">
        <v>2209</v>
      </c>
      <c r="BC35" s="62">
        <v>0.95</v>
      </c>
      <c r="BD35" s="62">
        <f t="shared" si="21"/>
        <v>28.5</v>
      </c>
      <c r="BE35" s="27">
        <v>25</v>
      </c>
      <c r="BF35" s="27">
        <f t="shared" si="18"/>
        <v>3.125</v>
      </c>
      <c r="BG35" s="83">
        <v>22</v>
      </c>
      <c r="BH35" s="84">
        <f t="shared" si="22"/>
        <v>22.9562841530055</v>
      </c>
      <c r="BI35" s="62">
        <f t="shared" si="23"/>
        <v>23.9125683060109</v>
      </c>
      <c r="BJ35" s="81">
        <f t="shared" si="24"/>
        <v>6.37668488160291</v>
      </c>
      <c r="BK35" s="82" t="s">
        <v>350</v>
      </c>
      <c r="BL35" s="81">
        <v>6.73</v>
      </c>
      <c r="BM35" s="27">
        <v>5</v>
      </c>
      <c r="BN35" s="62">
        <f t="shared" si="11"/>
        <v>119.562841530055</v>
      </c>
      <c r="BO35" s="27" t="s">
        <v>294</v>
      </c>
      <c r="BP35" s="26">
        <f t="shared" si="19"/>
        <v>0.505976625</v>
      </c>
    </row>
    <row r="36" s="7" customFormat="1" ht="42" customHeight="1" spans="1:68">
      <c r="A36" s="36"/>
      <c r="B36" s="37" t="s">
        <v>356</v>
      </c>
      <c r="C36" s="37" t="s">
        <v>357</v>
      </c>
      <c r="D36" s="37" t="s">
        <v>358</v>
      </c>
      <c r="E36" s="37" t="s">
        <v>282</v>
      </c>
      <c r="F36" s="37" t="s">
        <v>92</v>
      </c>
      <c r="G36" s="25">
        <v>9.6</v>
      </c>
      <c r="H36" s="25">
        <f t="shared" si="1"/>
        <v>8.49557522123894</v>
      </c>
      <c r="I36" s="25">
        <v>5</v>
      </c>
      <c r="J36" s="46" t="s">
        <v>359</v>
      </c>
      <c r="K36" s="25">
        <v>15.4</v>
      </c>
      <c r="L36" s="25">
        <v>18</v>
      </c>
      <c r="M36" s="25">
        <v>19.2</v>
      </c>
      <c r="N36" s="37" t="s">
        <v>360</v>
      </c>
      <c r="O36" s="37" t="s">
        <v>73</v>
      </c>
      <c r="P36" s="37" t="s">
        <v>73</v>
      </c>
      <c r="Q36" s="37">
        <v>30</v>
      </c>
      <c r="R36" s="37" t="s">
        <v>361</v>
      </c>
      <c r="S36" s="37" t="s">
        <v>285</v>
      </c>
      <c r="T36" s="37" t="s">
        <v>362</v>
      </c>
      <c r="U36" s="37" t="s">
        <v>363</v>
      </c>
      <c r="V36" s="37">
        <f t="shared" ref="V36:V41" si="27">340*190*240*0.000000001</f>
        <v>0.015504</v>
      </c>
      <c r="W36" s="37">
        <f t="shared" si="26"/>
        <v>0.07752</v>
      </c>
      <c r="X36" s="37">
        <f>ROUND(2500/240,0)</f>
        <v>10</v>
      </c>
      <c r="Y36" s="37">
        <f>SUM(AB36:AB41)/X36*(340*190*0.000001)</f>
        <v>0.1938</v>
      </c>
      <c r="Z36" s="37">
        <v>2.123</v>
      </c>
      <c r="AA36" s="37" t="s">
        <v>78</v>
      </c>
      <c r="AB36" s="37">
        <v>5</v>
      </c>
      <c r="AC36" s="37">
        <v>36</v>
      </c>
      <c r="AD36" s="37">
        <f t="shared" si="25"/>
        <v>180</v>
      </c>
      <c r="AE36" s="37" t="s">
        <v>356</v>
      </c>
      <c r="AF36" s="37">
        <v>180</v>
      </c>
      <c r="AG36" s="37" t="s">
        <v>364</v>
      </c>
      <c r="AH36" s="37">
        <v>200072788</v>
      </c>
      <c r="AI36" s="37" t="s">
        <v>289</v>
      </c>
      <c r="AJ36" s="37" t="s">
        <v>81</v>
      </c>
      <c r="AK36" s="37">
        <v>2</v>
      </c>
      <c r="AL36" s="37" t="s">
        <v>95</v>
      </c>
      <c r="AM36" s="37" t="s">
        <v>83</v>
      </c>
      <c r="AN36" s="37" t="s">
        <v>83</v>
      </c>
      <c r="AO36" s="37">
        <v>30</v>
      </c>
      <c r="AP36" s="37" t="s">
        <v>361</v>
      </c>
      <c r="AQ36" s="37" t="s">
        <v>285</v>
      </c>
      <c r="AR36" s="37" t="s">
        <v>145</v>
      </c>
      <c r="AS36" s="37">
        <v>30</v>
      </c>
      <c r="AT36" s="37" t="s">
        <v>362</v>
      </c>
      <c r="AU36" s="37">
        <v>36</v>
      </c>
      <c r="AV36" s="37" t="s">
        <v>365</v>
      </c>
      <c r="AW36" s="37" t="s">
        <v>363</v>
      </c>
      <c r="AX36" s="66">
        <v>0.015504</v>
      </c>
      <c r="AY36" s="37" t="s">
        <v>366</v>
      </c>
      <c r="AZ36" s="37">
        <v>112</v>
      </c>
      <c r="BA36" s="37" t="s">
        <v>367</v>
      </c>
      <c r="BB36" s="37">
        <v>2064</v>
      </c>
      <c r="BC36" s="60">
        <v>0.69</v>
      </c>
      <c r="BD36" s="60">
        <f t="shared" si="21"/>
        <v>24.84</v>
      </c>
      <c r="BE36" s="37">
        <v>25</v>
      </c>
      <c r="BF36" s="37">
        <f t="shared" si="18"/>
        <v>3.125</v>
      </c>
      <c r="BG36" s="79">
        <v>20</v>
      </c>
      <c r="BH36" s="80">
        <f t="shared" si="22"/>
        <v>20.1466582861932</v>
      </c>
      <c r="BI36" s="60">
        <f t="shared" si="23"/>
        <v>20.2933165723863</v>
      </c>
      <c r="BJ36" s="90">
        <f t="shared" si="24"/>
        <v>4.50962590497473</v>
      </c>
      <c r="BK36" s="91" t="s">
        <v>356</v>
      </c>
      <c r="BL36" s="90">
        <v>4.78</v>
      </c>
      <c r="BM36" s="37">
        <v>5</v>
      </c>
      <c r="BN36" s="60">
        <f t="shared" si="11"/>
        <v>101.466582861932</v>
      </c>
      <c r="BO36" s="37" t="s">
        <v>294</v>
      </c>
      <c r="BP36" s="36">
        <f t="shared" si="19"/>
        <v>0.07752</v>
      </c>
    </row>
    <row r="37" s="7" customFormat="1" ht="42" customHeight="1" spans="1:68">
      <c r="A37" s="26"/>
      <c r="B37" s="27" t="s">
        <v>368</v>
      </c>
      <c r="C37" s="27"/>
      <c r="D37" s="27" t="s">
        <v>369</v>
      </c>
      <c r="E37" s="27" t="s">
        <v>282</v>
      </c>
      <c r="F37" s="27" t="s">
        <v>100</v>
      </c>
      <c r="G37" s="25">
        <v>9.6</v>
      </c>
      <c r="H37" s="25">
        <f t="shared" si="1"/>
        <v>8.49557522123894</v>
      </c>
      <c r="I37" s="25">
        <v>5</v>
      </c>
      <c r="J37" s="46"/>
      <c r="K37" s="25">
        <v>15.4</v>
      </c>
      <c r="L37" s="25">
        <v>18</v>
      </c>
      <c r="M37" s="25">
        <v>19.2</v>
      </c>
      <c r="N37" s="27" t="s">
        <v>370</v>
      </c>
      <c r="O37" s="27" t="s">
        <v>73</v>
      </c>
      <c r="P37" s="27" t="s">
        <v>73</v>
      </c>
      <c r="Q37" s="27">
        <v>30</v>
      </c>
      <c r="R37" s="27" t="s">
        <v>361</v>
      </c>
      <c r="S37" s="27" t="s">
        <v>285</v>
      </c>
      <c r="T37" s="27" t="s">
        <v>362</v>
      </c>
      <c r="U37" s="27" t="s">
        <v>363</v>
      </c>
      <c r="V37" s="27">
        <f t="shared" si="27"/>
        <v>0.015504</v>
      </c>
      <c r="W37" s="27">
        <f t="shared" si="26"/>
        <v>0.07752</v>
      </c>
      <c r="X37" s="27"/>
      <c r="Y37" s="27"/>
      <c r="Z37" s="27">
        <v>2.123</v>
      </c>
      <c r="AA37" s="27" t="s">
        <v>78</v>
      </c>
      <c r="AB37" s="27">
        <v>5</v>
      </c>
      <c r="AC37" s="27">
        <v>36</v>
      </c>
      <c r="AD37" s="27">
        <f t="shared" si="25"/>
        <v>180</v>
      </c>
      <c r="AE37" s="27" t="s">
        <v>368</v>
      </c>
      <c r="AF37" s="27">
        <v>180</v>
      </c>
      <c r="AG37" s="27" t="s">
        <v>371</v>
      </c>
      <c r="AH37" s="27">
        <v>200072786</v>
      </c>
      <c r="AI37" s="27" t="s">
        <v>289</v>
      </c>
      <c r="AJ37" s="27" t="s">
        <v>81</v>
      </c>
      <c r="AK37" s="27">
        <v>2</v>
      </c>
      <c r="AL37" s="27" t="s">
        <v>103</v>
      </c>
      <c r="AM37" s="27" t="s">
        <v>83</v>
      </c>
      <c r="AN37" s="27" t="s">
        <v>83</v>
      </c>
      <c r="AO37" s="27">
        <v>30</v>
      </c>
      <c r="AP37" s="27" t="s">
        <v>361</v>
      </c>
      <c r="AQ37" s="27" t="s">
        <v>285</v>
      </c>
      <c r="AR37" s="27" t="s">
        <v>145</v>
      </c>
      <c r="AS37" s="27">
        <v>30</v>
      </c>
      <c r="AT37" s="27" t="s">
        <v>362</v>
      </c>
      <c r="AU37" s="27">
        <v>36</v>
      </c>
      <c r="AV37" s="27" t="s">
        <v>372</v>
      </c>
      <c r="AW37" s="27" t="s">
        <v>363</v>
      </c>
      <c r="AX37" s="59">
        <v>0.015504</v>
      </c>
      <c r="AY37" s="27" t="s">
        <v>366</v>
      </c>
      <c r="AZ37" s="27">
        <v>112</v>
      </c>
      <c r="BA37" s="27" t="s">
        <v>373</v>
      </c>
      <c r="BB37" s="27">
        <v>2064</v>
      </c>
      <c r="BC37" s="60">
        <v>0.69</v>
      </c>
      <c r="BD37" s="60">
        <f t="shared" si="21"/>
        <v>24.84</v>
      </c>
      <c r="BE37" s="27">
        <v>25</v>
      </c>
      <c r="BF37" s="27">
        <f t="shared" si="18"/>
        <v>3.125</v>
      </c>
      <c r="BG37" s="79">
        <v>20</v>
      </c>
      <c r="BH37" s="80">
        <f t="shared" si="22"/>
        <v>20.1466582861932</v>
      </c>
      <c r="BI37" s="60">
        <f t="shared" si="23"/>
        <v>20.2933165723863</v>
      </c>
      <c r="BJ37" s="81">
        <f t="shared" si="24"/>
        <v>4.50962590497473</v>
      </c>
      <c r="BK37" s="82" t="s">
        <v>368</v>
      </c>
      <c r="BL37" s="81">
        <v>4.78</v>
      </c>
      <c r="BM37" s="27">
        <v>5</v>
      </c>
      <c r="BN37" s="60">
        <f t="shared" si="11"/>
        <v>101.466582861932</v>
      </c>
      <c r="BO37" s="27" t="s">
        <v>294</v>
      </c>
      <c r="BP37" s="26">
        <f t="shared" si="19"/>
        <v>0.07752</v>
      </c>
    </row>
    <row r="38" s="7" customFormat="1" ht="42" customHeight="1" spans="1:68">
      <c r="A38" s="26"/>
      <c r="B38" s="27" t="s">
        <v>374</v>
      </c>
      <c r="C38" s="27"/>
      <c r="D38" s="27" t="s">
        <v>375</v>
      </c>
      <c r="E38" s="27" t="s">
        <v>282</v>
      </c>
      <c r="F38" s="27" t="s">
        <v>116</v>
      </c>
      <c r="G38" s="25">
        <v>9.6</v>
      </c>
      <c r="H38" s="25">
        <f t="shared" si="1"/>
        <v>8.49557522123894</v>
      </c>
      <c r="I38" s="25">
        <v>5</v>
      </c>
      <c r="J38" s="46"/>
      <c r="K38" s="25">
        <v>15.4</v>
      </c>
      <c r="L38" s="25">
        <v>18</v>
      </c>
      <c r="M38" s="25">
        <v>19.2</v>
      </c>
      <c r="N38" s="27" t="s">
        <v>376</v>
      </c>
      <c r="O38" s="27" t="s">
        <v>73</v>
      </c>
      <c r="P38" s="27" t="s">
        <v>73</v>
      </c>
      <c r="Q38" s="27">
        <v>30</v>
      </c>
      <c r="R38" s="27" t="s">
        <v>361</v>
      </c>
      <c r="S38" s="27" t="s">
        <v>285</v>
      </c>
      <c r="T38" s="27" t="s">
        <v>362</v>
      </c>
      <c r="U38" s="27" t="s">
        <v>363</v>
      </c>
      <c r="V38" s="27">
        <f t="shared" si="27"/>
        <v>0.015504</v>
      </c>
      <c r="W38" s="27">
        <f t="shared" si="26"/>
        <v>0.07752</v>
      </c>
      <c r="X38" s="27"/>
      <c r="Y38" s="27"/>
      <c r="Z38" s="27">
        <v>2.123</v>
      </c>
      <c r="AA38" s="27" t="s">
        <v>78</v>
      </c>
      <c r="AB38" s="27">
        <v>5</v>
      </c>
      <c r="AC38" s="27">
        <v>36</v>
      </c>
      <c r="AD38" s="27">
        <f t="shared" si="25"/>
        <v>180</v>
      </c>
      <c r="AE38" s="27" t="s">
        <v>374</v>
      </c>
      <c r="AF38" s="27">
        <v>180</v>
      </c>
      <c r="AG38" s="27" t="s">
        <v>377</v>
      </c>
      <c r="AH38" s="27">
        <v>200072787</v>
      </c>
      <c r="AI38" s="27" t="s">
        <v>289</v>
      </c>
      <c r="AJ38" s="27" t="s">
        <v>81</v>
      </c>
      <c r="AK38" s="27">
        <v>2</v>
      </c>
      <c r="AL38" s="27" t="s">
        <v>119</v>
      </c>
      <c r="AM38" s="27" t="s">
        <v>83</v>
      </c>
      <c r="AN38" s="27" t="s">
        <v>83</v>
      </c>
      <c r="AO38" s="27">
        <v>30</v>
      </c>
      <c r="AP38" s="27" t="s">
        <v>361</v>
      </c>
      <c r="AQ38" s="27" t="s">
        <v>285</v>
      </c>
      <c r="AR38" s="27" t="s">
        <v>145</v>
      </c>
      <c r="AS38" s="27">
        <v>30</v>
      </c>
      <c r="AT38" s="27" t="s">
        <v>362</v>
      </c>
      <c r="AU38" s="27">
        <v>36</v>
      </c>
      <c r="AV38" s="27" t="s">
        <v>378</v>
      </c>
      <c r="AW38" s="27" t="s">
        <v>363</v>
      </c>
      <c r="AX38" s="59">
        <v>0.015504</v>
      </c>
      <c r="AY38" s="27" t="s">
        <v>366</v>
      </c>
      <c r="AZ38" s="27">
        <v>112</v>
      </c>
      <c r="BA38" s="27" t="s">
        <v>379</v>
      </c>
      <c r="BB38" s="27">
        <v>2064</v>
      </c>
      <c r="BC38" s="60">
        <v>0.69</v>
      </c>
      <c r="BD38" s="60">
        <f t="shared" si="21"/>
        <v>24.84</v>
      </c>
      <c r="BE38" s="27">
        <v>25</v>
      </c>
      <c r="BF38" s="27">
        <f t="shared" si="18"/>
        <v>3.125</v>
      </c>
      <c r="BG38" s="79">
        <v>20</v>
      </c>
      <c r="BH38" s="80">
        <f t="shared" si="22"/>
        <v>20.1466582861932</v>
      </c>
      <c r="BI38" s="60">
        <f t="shared" si="23"/>
        <v>20.2933165723863</v>
      </c>
      <c r="BJ38" s="81">
        <f t="shared" si="24"/>
        <v>4.50962590497473</v>
      </c>
      <c r="BK38" s="82" t="s">
        <v>374</v>
      </c>
      <c r="BL38" s="81">
        <v>4.78</v>
      </c>
      <c r="BM38" s="27">
        <v>5</v>
      </c>
      <c r="BN38" s="60">
        <f t="shared" si="11"/>
        <v>101.466582861932</v>
      </c>
      <c r="BO38" s="27" t="s">
        <v>294</v>
      </c>
      <c r="BP38" s="26">
        <f t="shared" si="19"/>
        <v>0.07752</v>
      </c>
    </row>
    <row r="39" s="7" customFormat="1" ht="42" customHeight="1" spans="1:68">
      <c r="A39" s="26"/>
      <c r="B39" s="27" t="s">
        <v>380</v>
      </c>
      <c r="C39" s="27"/>
      <c r="D39" s="27" t="s">
        <v>381</v>
      </c>
      <c r="E39" s="27" t="s">
        <v>282</v>
      </c>
      <c r="F39" s="27" t="s">
        <v>124</v>
      </c>
      <c r="G39" s="25">
        <v>9.6</v>
      </c>
      <c r="H39" s="25">
        <f t="shared" si="1"/>
        <v>8.49557522123894</v>
      </c>
      <c r="I39" s="25">
        <v>5</v>
      </c>
      <c r="J39" s="46"/>
      <c r="K39" s="25">
        <v>15.4</v>
      </c>
      <c r="L39" s="25">
        <v>18</v>
      </c>
      <c r="M39" s="25">
        <v>19.2</v>
      </c>
      <c r="N39" s="27" t="s">
        <v>382</v>
      </c>
      <c r="O39" s="27" t="s">
        <v>73</v>
      </c>
      <c r="P39" s="27" t="s">
        <v>73</v>
      </c>
      <c r="Q39" s="27">
        <v>30</v>
      </c>
      <c r="R39" s="27" t="s">
        <v>361</v>
      </c>
      <c r="S39" s="27" t="s">
        <v>285</v>
      </c>
      <c r="T39" s="27" t="s">
        <v>362</v>
      </c>
      <c r="U39" s="27" t="s">
        <v>363</v>
      </c>
      <c r="V39" s="27">
        <f t="shared" si="27"/>
        <v>0.015504</v>
      </c>
      <c r="W39" s="27">
        <f t="shared" si="26"/>
        <v>0.07752</v>
      </c>
      <c r="X39" s="27"/>
      <c r="Y39" s="27"/>
      <c r="Z39" s="27">
        <v>2.123</v>
      </c>
      <c r="AA39" s="27" t="s">
        <v>78</v>
      </c>
      <c r="AB39" s="27">
        <v>5</v>
      </c>
      <c r="AC39" s="27">
        <v>36</v>
      </c>
      <c r="AD39" s="27">
        <f t="shared" si="25"/>
        <v>180</v>
      </c>
      <c r="AE39" s="27" t="s">
        <v>380</v>
      </c>
      <c r="AF39" s="27">
        <v>180</v>
      </c>
      <c r="AG39" s="27" t="s">
        <v>383</v>
      </c>
      <c r="AH39" s="27">
        <v>200072784</v>
      </c>
      <c r="AI39" s="27" t="s">
        <v>289</v>
      </c>
      <c r="AJ39" s="27" t="s">
        <v>81</v>
      </c>
      <c r="AK39" s="27">
        <v>2</v>
      </c>
      <c r="AL39" s="27" t="s">
        <v>127</v>
      </c>
      <c r="AM39" s="27" t="s">
        <v>83</v>
      </c>
      <c r="AN39" s="27" t="s">
        <v>83</v>
      </c>
      <c r="AO39" s="27">
        <v>30</v>
      </c>
      <c r="AP39" s="27" t="s">
        <v>361</v>
      </c>
      <c r="AQ39" s="27" t="s">
        <v>285</v>
      </c>
      <c r="AR39" s="27" t="s">
        <v>145</v>
      </c>
      <c r="AS39" s="27">
        <v>30</v>
      </c>
      <c r="AT39" s="27" t="s">
        <v>362</v>
      </c>
      <c r="AU39" s="27">
        <v>36</v>
      </c>
      <c r="AV39" s="27" t="s">
        <v>384</v>
      </c>
      <c r="AW39" s="27" t="s">
        <v>363</v>
      </c>
      <c r="AX39" s="59">
        <v>0.015504</v>
      </c>
      <c r="AY39" s="27" t="s">
        <v>366</v>
      </c>
      <c r="AZ39" s="27">
        <v>112</v>
      </c>
      <c r="BA39" s="27" t="s">
        <v>385</v>
      </c>
      <c r="BB39" s="27">
        <v>2064</v>
      </c>
      <c r="BC39" s="60">
        <v>0.69</v>
      </c>
      <c r="BD39" s="60">
        <f t="shared" si="21"/>
        <v>24.84</v>
      </c>
      <c r="BE39" s="27">
        <v>25</v>
      </c>
      <c r="BF39" s="27">
        <f t="shared" si="18"/>
        <v>3.125</v>
      </c>
      <c r="BG39" s="79">
        <v>20</v>
      </c>
      <c r="BH39" s="80">
        <f t="shared" si="22"/>
        <v>20.1466582861932</v>
      </c>
      <c r="BI39" s="60">
        <f t="shared" si="23"/>
        <v>20.2933165723863</v>
      </c>
      <c r="BJ39" s="81">
        <f t="shared" si="24"/>
        <v>4.50962590497473</v>
      </c>
      <c r="BK39" s="82" t="s">
        <v>380</v>
      </c>
      <c r="BL39" s="81">
        <v>4.78</v>
      </c>
      <c r="BM39" s="27">
        <v>5</v>
      </c>
      <c r="BN39" s="60">
        <f t="shared" si="11"/>
        <v>101.466582861932</v>
      </c>
      <c r="BO39" s="27" t="s">
        <v>294</v>
      </c>
      <c r="BP39" s="26">
        <f t="shared" si="19"/>
        <v>0.07752</v>
      </c>
    </row>
    <row r="40" s="7" customFormat="1" ht="42" customHeight="1" spans="1:68">
      <c r="A40" s="26"/>
      <c r="B40" s="27" t="s">
        <v>386</v>
      </c>
      <c r="C40" s="27"/>
      <c r="D40" s="27" t="s">
        <v>387</v>
      </c>
      <c r="E40" s="27" t="s">
        <v>282</v>
      </c>
      <c r="F40" s="27" t="s">
        <v>132</v>
      </c>
      <c r="G40" s="25">
        <v>9.6</v>
      </c>
      <c r="H40" s="25">
        <f t="shared" si="1"/>
        <v>8.49557522123894</v>
      </c>
      <c r="I40" s="25">
        <v>5</v>
      </c>
      <c r="J40" s="46"/>
      <c r="K40" s="25">
        <v>15.4</v>
      </c>
      <c r="L40" s="25">
        <v>18</v>
      </c>
      <c r="M40" s="25">
        <v>19.2</v>
      </c>
      <c r="N40" s="27" t="s">
        <v>388</v>
      </c>
      <c r="O40" s="27" t="s">
        <v>73</v>
      </c>
      <c r="P40" s="27" t="s">
        <v>73</v>
      </c>
      <c r="Q40" s="27">
        <v>30</v>
      </c>
      <c r="R40" s="27" t="s">
        <v>361</v>
      </c>
      <c r="S40" s="27" t="s">
        <v>285</v>
      </c>
      <c r="T40" s="27" t="s">
        <v>362</v>
      </c>
      <c r="U40" s="27" t="s">
        <v>363</v>
      </c>
      <c r="V40" s="27">
        <f t="shared" si="27"/>
        <v>0.015504</v>
      </c>
      <c r="W40" s="27">
        <f t="shared" si="26"/>
        <v>0.07752</v>
      </c>
      <c r="X40" s="27"/>
      <c r="Y40" s="27"/>
      <c r="Z40" s="27">
        <v>2.123</v>
      </c>
      <c r="AA40" s="27" t="s">
        <v>78</v>
      </c>
      <c r="AB40" s="27">
        <v>5</v>
      </c>
      <c r="AC40" s="27">
        <v>36</v>
      </c>
      <c r="AD40" s="27">
        <f t="shared" si="25"/>
        <v>180</v>
      </c>
      <c r="AE40" s="27" t="s">
        <v>386</v>
      </c>
      <c r="AF40" s="27">
        <v>180</v>
      </c>
      <c r="AG40" s="27" t="s">
        <v>389</v>
      </c>
      <c r="AH40" s="27">
        <v>200072782</v>
      </c>
      <c r="AI40" s="27" t="s">
        <v>289</v>
      </c>
      <c r="AJ40" s="27" t="s">
        <v>81</v>
      </c>
      <c r="AK40" s="27">
        <v>2</v>
      </c>
      <c r="AL40" s="27" t="s">
        <v>135</v>
      </c>
      <c r="AM40" s="27" t="s">
        <v>83</v>
      </c>
      <c r="AN40" s="27" t="s">
        <v>83</v>
      </c>
      <c r="AO40" s="27">
        <v>30</v>
      </c>
      <c r="AP40" s="27" t="s">
        <v>361</v>
      </c>
      <c r="AQ40" s="27" t="s">
        <v>285</v>
      </c>
      <c r="AR40" s="27" t="s">
        <v>145</v>
      </c>
      <c r="AS40" s="27">
        <v>30</v>
      </c>
      <c r="AT40" s="27" t="s">
        <v>362</v>
      </c>
      <c r="AU40" s="27">
        <v>36</v>
      </c>
      <c r="AV40" s="27" t="s">
        <v>390</v>
      </c>
      <c r="AW40" s="27" t="s">
        <v>363</v>
      </c>
      <c r="AX40" s="59">
        <v>0.015504</v>
      </c>
      <c r="AY40" s="27" t="s">
        <v>366</v>
      </c>
      <c r="AZ40" s="27">
        <v>112</v>
      </c>
      <c r="BA40" s="27" t="s">
        <v>391</v>
      </c>
      <c r="BB40" s="27">
        <v>2064</v>
      </c>
      <c r="BC40" s="60">
        <v>0.69</v>
      </c>
      <c r="BD40" s="60">
        <f t="shared" si="21"/>
        <v>24.84</v>
      </c>
      <c r="BE40" s="27">
        <v>25</v>
      </c>
      <c r="BF40" s="27">
        <f t="shared" si="18"/>
        <v>3.125</v>
      </c>
      <c r="BG40" s="79">
        <v>20</v>
      </c>
      <c r="BH40" s="80">
        <f t="shared" si="22"/>
        <v>20.1466582861932</v>
      </c>
      <c r="BI40" s="60">
        <f t="shared" si="23"/>
        <v>20.2933165723863</v>
      </c>
      <c r="BJ40" s="81">
        <f t="shared" si="24"/>
        <v>4.50962590497473</v>
      </c>
      <c r="BK40" s="82" t="s">
        <v>386</v>
      </c>
      <c r="BL40" s="81">
        <v>4.78</v>
      </c>
      <c r="BM40" s="27">
        <v>5</v>
      </c>
      <c r="BN40" s="60">
        <f t="shared" si="11"/>
        <v>101.466582861932</v>
      </c>
      <c r="BO40" s="27" t="s">
        <v>294</v>
      </c>
      <c r="BP40" s="26">
        <f t="shared" si="19"/>
        <v>0.07752</v>
      </c>
    </row>
    <row r="41" s="7" customFormat="1" ht="42" customHeight="1" spans="1:68">
      <c r="A41" s="28"/>
      <c r="B41" s="29" t="s">
        <v>392</v>
      </c>
      <c r="C41" s="29"/>
      <c r="D41" s="29" t="s">
        <v>393</v>
      </c>
      <c r="E41" s="29" t="s">
        <v>282</v>
      </c>
      <c r="F41" s="29" t="s">
        <v>71</v>
      </c>
      <c r="G41" s="30">
        <v>9.6</v>
      </c>
      <c r="H41" s="30">
        <f t="shared" si="1"/>
        <v>8.49557522123894</v>
      </c>
      <c r="I41" s="30">
        <v>5</v>
      </c>
      <c r="J41" s="47"/>
      <c r="K41" s="30">
        <v>15.4</v>
      </c>
      <c r="L41" s="30">
        <v>18</v>
      </c>
      <c r="M41" s="30">
        <v>19.2</v>
      </c>
      <c r="N41" s="29" t="s">
        <v>394</v>
      </c>
      <c r="O41" s="29" t="s">
        <v>73</v>
      </c>
      <c r="P41" s="29" t="s">
        <v>73</v>
      </c>
      <c r="Q41" s="29">
        <v>30</v>
      </c>
      <c r="R41" s="29" t="s">
        <v>361</v>
      </c>
      <c r="S41" s="29" t="s">
        <v>285</v>
      </c>
      <c r="T41" s="29" t="s">
        <v>362</v>
      </c>
      <c r="U41" s="29" t="s">
        <v>363</v>
      </c>
      <c r="V41" s="29">
        <f t="shared" si="27"/>
        <v>0.015504</v>
      </c>
      <c r="W41" s="29">
        <f t="shared" si="26"/>
        <v>0.07752</v>
      </c>
      <c r="X41" s="29"/>
      <c r="Y41" s="29"/>
      <c r="Z41" s="29">
        <v>2.123</v>
      </c>
      <c r="AA41" s="29" t="s">
        <v>78</v>
      </c>
      <c r="AB41" s="29">
        <v>5</v>
      </c>
      <c r="AC41" s="29">
        <v>36</v>
      </c>
      <c r="AD41" s="29">
        <f t="shared" si="25"/>
        <v>180</v>
      </c>
      <c r="AE41" s="29" t="s">
        <v>392</v>
      </c>
      <c r="AF41" s="29">
        <v>180</v>
      </c>
      <c r="AG41" s="29" t="s">
        <v>395</v>
      </c>
      <c r="AH41" s="29">
        <v>200072781</v>
      </c>
      <c r="AI41" s="29" t="s">
        <v>289</v>
      </c>
      <c r="AJ41" s="29" t="s">
        <v>81</v>
      </c>
      <c r="AK41" s="29">
        <v>2</v>
      </c>
      <c r="AL41" s="29" t="s">
        <v>82</v>
      </c>
      <c r="AM41" s="29" t="s">
        <v>83</v>
      </c>
      <c r="AN41" s="29" t="s">
        <v>83</v>
      </c>
      <c r="AO41" s="29">
        <v>30</v>
      </c>
      <c r="AP41" s="29" t="s">
        <v>361</v>
      </c>
      <c r="AQ41" s="29" t="s">
        <v>285</v>
      </c>
      <c r="AR41" s="29" t="s">
        <v>145</v>
      </c>
      <c r="AS41" s="29">
        <v>30</v>
      </c>
      <c r="AT41" s="29" t="s">
        <v>362</v>
      </c>
      <c r="AU41" s="29">
        <v>36</v>
      </c>
      <c r="AV41" s="29" t="s">
        <v>396</v>
      </c>
      <c r="AW41" s="29" t="s">
        <v>363</v>
      </c>
      <c r="AX41" s="61">
        <v>0.015504</v>
      </c>
      <c r="AY41" s="29" t="s">
        <v>366</v>
      </c>
      <c r="AZ41" s="29">
        <v>112</v>
      </c>
      <c r="BA41" s="29" t="s">
        <v>397</v>
      </c>
      <c r="BB41" s="29">
        <v>2064</v>
      </c>
      <c r="BC41" s="62">
        <v>0.69</v>
      </c>
      <c r="BD41" s="62">
        <f t="shared" si="21"/>
        <v>24.84</v>
      </c>
      <c r="BE41" s="29">
        <v>25</v>
      </c>
      <c r="BF41" s="29">
        <f t="shared" si="18"/>
        <v>3.125</v>
      </c>
      <c r="BG41" s="83">
        <v>20</v>
      </c>
      <c r="BH41" s="84">
        <f t="shared" si="22"/>
        <v>20.1466582861932</v>
      </c>
      <c r="BI41" s="62">
        <f t="shared" si="23"/>
        <v>20.2933165723863</v>
      </c>
      <c r="BJ41" s="85">
        <f t="shared" si="24"/>
        <v>4.50962590497473</v>
      </c>
      <c r="BK41" s="86" t="s">
        <v>392</v>
      </c>
      <c r="BL41" s="85">
        <v>4.78</v>
      </c>
      <c r="BM41" s="29">
        <v>5</v>
      </c>
      <c r="BN41" s="62">
        <f t="shared" si="11"/>
        <v>101.466582861932</v>
      </c>
      <c r="BO41" s="29" t="s">
        <v>294</v>
      </c>
      <c r="BP41" s="28">
        <f t="shared" si="19"/>
        <v>0.07752</v>
      </c>
    </row>
    <row r="42" s="7" customFormat="1" ht="42" customHeight="1" spans="1:68">
      <c r="A42" s="36"/>
      <c r="B42" s="37" t="s">
        <v>398</v>
      </c>
      <c r="C42" s="37" t="s">
        <v>399</v>
      </c>
      <c r="D42" s="37" t="s">
        <v>400</v>
      </c>
      <c r="E42" s="37" t="s">
        <v>401</v>
      </c>
      <c r="F42" s="37" t="s">
        <v>402</v>
      </c>
      <c r="G42" s="25">
        <v>11</v>
      </c>
      <c r="H42" s="25">
        <f t="shared" si="1"/>
        <v>9.73451327433628</v>
      </c>
      <c r="I42" s="25">
        <v>5</v>
      </c>
      <c r="J42" s="25">
        <v>16</v>
      </c>
      <c r="K42" s="25">
        <v>20</v>
      </c>
      <c r="L42" s="25" t="s">
        <v>403</v>
      </c>
      <c r="M42" s="25">
        <v>25</v>
      </c>
      <c r="N42" s="37" t="s">
        <v>404</v>
      </c>
      <c r="O42" s="37" t="s">
        <v>73</v>
      </c>
      <c r="P42" s="37" t="s">
        <v>73</v>
      </c>
      <c r="Q42" s="37">
        <v>80</v>
      </c>
      <c r="R42" s="37" t="s">
        <v>405</v>
      </c>
      <c r="S42" s="37" t="s">
        <v>285</v>
      </c>
      <c r="T42" s="37" t="s">
        <v>406</v>
      </c>
      <c r="U42" s="37" t="s">
        <v>407</v>
      </c>
      <c r="V42" s="37">
        <f t="shared" ref="V42:V48" si="28">578*262*245*0.000000001</f>
        <v>0.03710182</v>
      </c>
      <c r="W42" s="37">
        <f t="shared" si="26"/>
        <v>1.1130546</v>
      </c>
      <c r="X42" s="37">
        <f>ROUND(2500/245,0)</f>
        <v>10</v>
      </c>
      <c r="Y42" s="37">
        <f>SUM(AB42:AB48)/X42*(578*262*0.000001)</f>
        <v>4.240208</v>
      </c>
      <c r="Z42" s="37">
        <v>3.525</v>
      </c>
      <c r="AA42" s="37" t="s">
        <v>78</v>
      </c>
      <c r="AB42" s="37">
        <v>30</v>
      </c>
      <c r="AC42" s="37">
        <v>16</v>
      </c>
      <c r="AD42" s="37">
        <f t="shared" si="25"/>
        <v>480</v>
      </c>
      <c r="AE42" s="37" t="s">
        <v>398</v>
      </c>
      <c r="AF42" s="37">
        <v>480</v>
      </c>
      <c r="AG42" s="37" t="s">
        <v>408</v>
      </c>
      <c r="AH42" s="37">
        <v>200067189</v>
      </c>
      <c r="AI42" s="37" t="s">
        <v>409</v>
      </c>
      <c r="AJ42" s="37" t="s">
        <v>218</v>
      </c>
      <c r="AK42" s="37">
        <v>3</v>
      </c>
      <c r="AL42" s="37" t="s">
        <v>410</v>
      </c>
      <c r="AM42" s="37" t="s">
        <v>83</v>
      </c>
      <c r="AN42" s="37" t="s">
        <v>83</v>
      </c>
      <c r="AO42" s="37">
        <v>80</v>
      </c>
      <c r="AP42" s="37" t="s">
        <v>405</v>
      </c>
      <c r="AQ42" s="37" t="s">
        <v>285</v>
      </c>
      <c r="AR42" s="37" t="s">
        <v>145</v>
      </c>
      <c r="AS42" s="37">
        <v>80</v>
      </c>
      <c r="AT42" s="37" t="s">
        <v>406</v>
      </c>
      <c r="AU42" s="37">
        <v>16</v>
      </c>
      <c r="AV42" s="37" t="s">
        <v>411</v>
      </c>
      <c r="AW42" s="37" t="s">
        <v>407</v>
      </c>
      <c r="AX42" s="66">
        <v>0.03710182</v>
      </c>
      <c r="AY42" s="37" t="s">
        <v>412</v>
      </c>
      <c r="AZ42" s="37">
        <v>48</v>
      </c>
      <c r="BA42" s="37" t="s">
        <v>413</v>
      </c>
      <c r="BB42" s="37">
        <v>2104</v>
      </c>
      <c r="BC42" s="60">
        <v>0.89</v>
      </c>
      <c r="BD42" s="60">
        <f t="shared" si="21"/>
        <v>14.24</v>
      </c>
      <c r="BE42" s="37">
        <v>25</v>
      </c>
      <c r="BF42" s="37">
        <f t="shared" si="18"/>
        <v>3.125</v>
      </c>
      <c r="BG42" s="79">
        <v>12</v>
      </c>
      <c r="BH42" s="80">
        <f t="shared" si="22"/>
        <v>12.3508771929825</v>
      </c>
      <c r="BI42" s="60">
        <f t="shared" si="23"/>
        <v>12.7017543859649</v>
      </c>
      <c r="BJ42" s="90">
        <f t="shared" si="24"/>
        <v>6.35087719298245</v>
      </c>
      <c r="BK42" s="91" t="s">
        <v>398</v>
      </c>
      <c r="BL42" s="90">
        <v>6.89</v>
      </c>
      <c r="BM42" s="37">
        <v>30</v>
      </c>
      <c r="BN42" s="60">
        <f t="shared" si="11"/>
        <v>381.052631578947</v>
      </c>
      <c r="BO42" s="37" t="s">
        <v>414</v>
      </c>
      <c r="BP42" s="36">
        <f t="shared" si="19"/>
        <v>1.1130546</v>
      </c>
    </row>
    <row r="43" s="7" customFormat="1" ht="42" customHeight="1" spans="1:68">
      <c r="A43" s="26"/>
      <c r="B43" s="27" t="s">
        <v>415</v>
      </c>
      <c r="C43" s="27"/>
      <c r="D43" s="27" t="s">
        <v>416</v>
      </c>
      <c r="E43" s="27" t="s">
        <v>401</v>
      </c>
      <c r="F43" s="27" t="s">
        <v>417</v>
      </c>
      <c r="G43" s="25">
        <v>11</v>
      </c>
      <c r="H43" s="25">
        <f t="shared" si="1"/>
        <v>9.73451327433628</v>
      </c>
      <c r="I43" s="25">
        <v>5</v>
      </c>
      <c r="J43" s="25">
        <v>16</v>
      </c>
      <c r="K43" s="25">
        <v>20</v>
      </c>
      <c r="L43" s="25" t="s">
        <v>403</v>
      </c>
      <c r="M43" s="25">
        <v>25</v>
      </c>
      <c r="N43" s="27" t="s">
        <v>418</v>
      </c>
      <c r="O43" s="27" t="s">
        <v>73</v>
      </c>
      <c r="P43" s="27" t="s">
        <v>73</v>
      </c>
      <c r="Q43" s="27">
        <v>80</v>
      </c>
      <c r="R43" s="27" t="s">
        <v>405</v>
      </c>
      <c r="S43" s="27" t="s">
        <v>285</v>
      </c>
      <c r="T43" s="27" t="s">
        <v>406</v>
      </c>
      <c r="U43" s="27" t="s">
        <v>407</v>
      </c>
      <c r="V43" s="27">
        <f t="shared" si="28"/>
        <v>0.03710182</v>
      </c>
      <c r="W43" s="27">
        <f t="shared" si="26"/>
        <v>2.9681456</v>
      </c>
      <c r="X43" s="27"/>
      <c r="Y43" s="27"/>
      <c r="Z43" s="27">
        <v>3.525</v>
      </c>
      <c r="AA43" s="27" t="s">
        <v>78</v>
      </c>
      <c r="AB43" s="27">
        <v>80</v>
      </c>
      <c r="AC43" s="27">
        <v>16</v>
      </c>
      <c r="AD43" s="27">
        <f t="shared" si="25"/>
        <v>1280</v>
      </c>
      <c r="AE43" s="27" t="s">
        <v>415</v>
      </c>
      <c r="AF43" s="27">
        <v>1280</v>
      </c>
      <c r="AG43" s="27" t="s">
        <v>419</v>
      </c>
      <c r="AH43" s="27">
        <v>200067196</v>
      </c>
      <c r="AI43" s="27" t="s">
        <v>409</v>
      </c>
      <c r="AJ43" s="27" t="s">
        <v>218</v>
      </c>
      <c r="AK43" s="27">
        <v>3</v>
      </c>
      <c r="AL43" s="27" t="s">
        <v>420</v>
      </c>
      <c r="AM43" s="27" t="s">
        <v>83</v>
      </c>
      <c r="AN43" s="27" t="s">
        <v>83</v>
      </c>
      <c r="AO43" s="27">
        <v>80</v>
      </c>
      <c r="AP43" s="27" t="s">
        <v>405</v>
      </c>
      <c r="AQ43" s="27" t="s">
        <v>285</v>
      </c>
      <c r="AR43" s="27" t="s">
        <v>145</v>
      </c>
      <c r="AS43" s="27">
        <v>80</v>
      </c>
      <c r="AT43" s="27" t="s">
        <v>406</v>
      </c>
      <c r="AU43" s="27">
        <v>16</v>
      </c>
      <c r="AV43" s="27" t="s">
        <v>421</v>
      </c>
      <c r="AW43" s="27" t="s">
        <v>407</v>
      </c>
      <c r="AX43" s="59">
        <v>0.03710182</v>
      </c>
      <c r="AY43" s="27" t="s">
        <v>412</v>
      </c>
      <c r="AZ43" s="27">
        <v>48</v>
      </c>
      <c r="BA43" s="27" t="s">
        <v>422</v>
      </c>
      <c r="BB43" s="27">
        <v>2104</v>
      </c>
      <c r="BC43" s="60">
        <v>0.89</v>
      </c>
      <c r="BD43" s="60">
        <f t="shared" si="21"/>
        <v>14.24</v>
      </c>
      <c r="BE43" s="27">
        <v>25</v>
      </c>
      <c r="BF43" s="27">
        <f t="shared" si="18"/>
        <v>3.125</v>
      </c>
      <c r="BG43" s="79">
        <v>12</v>
      </c>
      <c r="BH43" s="80">
        <f t="shared" si="22"/>
        <v>12.3508771929825</v>
      </c>
      <c r="BI43" s="60">
        <f t="shared" si="23"/>
        <v>12.7017543859649</v>
      </c>
      <c r="BJ43" s="81">
        <f t="shared" si="24"/>
        <v>6.35087719298245</v>
      </c>
      <c r="BK43" s="82" t="s">
        <v>415</v>
      </c>
      <c r="BL43" s="81">
        <v>6.89</v>
      </c>
      <c r="BM43" s="27">
        <v>80</v>
      </c>
      <c r="BN43" s="60">
        <f t="shared" si="11"/>
        <v>1016.14035087719</v>
      </c>
      <c r="BO43" s="27" t="s">
        <v>414</v>
      </c>
      <c r="BP43" s="26">
        <f t="shared" si="19"/>
        <v>2.9681456</v>
      </c>
    </row>
    <row r="44" s="7" customFormat="1" ht="42" customHeight="1" spans="1:68">
      <c r="A44" s="26"/>
      <c r="B44" s="27" t="s">
        <v>423</v>
      </c>
      <c r="C44" s="27"/>
      <c r="D44" s="27" t="s">
        <v>424</v>
      </c>
      <c r="E44" s="27" t="s">
        <v>401</v>
      </c>
      <c r="F44" s="27" t="s">
        <v>425</v>
      </c>
      <c r="G44" s="25">
        <v>11</v>
      </c>
      <c r="H44" s="25">
        <f t="shared" si="1"/>
        <v>9.73451327433628</v>
      </c>
      <c r="I44" s="25">
        <v>5</v>
      </c>
      <c r="J44" s="25">
        <v>16</v>
      </c>
      <c r="K44" s="25">
        <v>20</v>
      </c>
      <c r="L44" s="25" t="s">
        <v>403</v>
      </c>
      <c r="M44" s="25">
        <v>25</v>
      </c>
      <c r="N44" s="27" t="s">
        <v>426</v>
      </c>
      <c r="O44" s="27" t="s">
        <v>73</v>
      </c>
      <c r="P44" s="27" t="s">
        <v>73</v>
      </c>
      <c r="Q44" s="27">
        <v>80</v>
      </c>
      <c r="R44" s="27" t="s">
        <v>405</v>
      </c>
      <c r="S44" s="27" t="s">
        <v>285</v>
      </c>
      <c r="T44" s="27" t="s">
        <v>406</v>
      </c>
      <c r="U44" s="27" t="s">
        <v>407</v>
      </c>
      <c r="V44" s="27">
        <f t="shared" si="28"/>
        <v>0.03710182</v>
      </c>
      <c r="W44" s="27">
        <f t="shared" si="26"/>
        <v>1.4840728</v>
      </c>
      <c r="X44" s="27"/>
      <c r="Y44" s="27"/>
      <c r="Z44" s="27">
        <v>3.525</v>
      </c>
      <c r="AA44" s="27" t="s">
        <v>78</v>
      </c>
      <c r="AB44" s="27">
        <v>40</v>
      </c>
      <c r="AC44" s="27">
        <v>16</v>
      </c>
      <c r="AD44" s="27">
        <f t="shared" si="25"/>
        <v>640</v>
      </c>
      <c r="AE44" s="27" t="s">
        <v>423</v>
      </c>
      <c r="AF44" s="27">
        <v>640</v>
      </c>
      <c r="AG44" s="27" t="s">
        <v>427</v>
      </c>
      <c r="AH44" s="27">
        <v>200067192</v>
      </c>
      <c r="AI44" s="27" t="s">
        <v>409</v>
      </c>
      <c r="AJ44" s="27" t="s">
        <v>218</v>
      </c>
      <c r="AK44" s="27">
        <v>3</v>
      </c>
      <c r="AL44" s="27" t="s">
        <v>428</v>
      </c>
      <c r="AM44" s="27" t="s">
        <v>83</v>
      </c>
      <c r="AN44" s="27" t="s">
        <v>83</v>
      </c>
      <c r="AO44" s="27">
        <v>80</v>
      </c>
      <c r="AP44" s="27" t="s">
        <v>405</v>
      </c>
      <c r="AQ44" s="27" t="s">
        <v>285</v>
      </c>
      <c r="AR44" s="27" t="s">
        <v>145</v>
      </c>
      <c r="AS44" s="27">
        <v>80</v>
      </c>
      <c r="AT44" s="27" t="s">
        <v>406</v>
      </c>
      <c r="AU44" s="27">
        <v>16</v>
      </c>
      <c r="AV44" s="27" t="s">
        <v>429</v>
      </c>
      <c r="AW44" s="27" t="s">
        <v>407</v>
      </c>
      <c r="AX44" s="59">
        <v>0.03710182</v>
      </c>
      <c r="AY44" s="27" t="s">
        <v>412</v>
      </c>
      <c r="AZ44" s="27">
        <v>48</v>
      </c>
      <c r="BA44" s="27" t="s">
        <v>430</v>
      </c>
      <c r="BB44" s="27">
        <v>2104</v>
      </c>
      <c r="BC44" s="60">
        <v>0.89</v>
      </c>
      <c r="BD44" s="60">
        <f t="shared" si="21"/>
        <v>14.24</v>
      </c>
      <c r="BE44" s="27">
        <v>25</v>
      </c>
      <c r="BF44" s="27">
        <f t="shared" si="18"/>
        <v>3.125</v>
      </c>
      <c r="BG44" s="79">
        <v>12</v>
      </c>
      <c r="BH44" s="80">
        <f t="shared" si="22"/>
        <v>12.3508771929825</v>
      </c>
      <c r="BI44" s="60">
        <f t="shared" si="23"/>
        <v>12.7017543859649</v>
      </c>
      <c r="BJ44" s="81">
        <f t="shared" si="24"/>
        <v>6.35087719298245</v>
      </c>
      <c r="BK44" s="82" t="s">
        <v>423</v>
      </c>
      <c r="BL44" s="81">
        <v>6.89</v>
      </c>
      <c r="BM44" s="27">
        <v>30</v>
      </c>
      <c r="BN44" s="60">
        <f t="shared" si="11"/>
        <v>381.052631578947</v>
      </c>
      <c r="BO44" s="27" t="s">
        <v>414</v>
      </c>
      <c r="BP44" s="26">
        <f t="shared" si="19"/>
        <v>1.1130546</v>
      </c>
    </row>
    <row r="45" s="7" customFormat="1" ht="42" customHeight="1" spans="1:68">
      <c r="A45" s="26"/>
      <c r="B45" s="27" t="s">
        <v>431</v>
      </c>
      <c r="C45" s="27"/>
      <c r="D45" s="27" t="s">
        <v>432</v>
      </c>
      <c r="E45" s="27" t="s">
        <v>401</v>
      </c>
      <c r="F45" s="27" t="s">
        <v>433</v>
      </c>
      <c r="G45" s="25">
        <v>11</v>
      </c>
      <c r="H45" s="25">
        <f t="shared" si="1"/>
        <v>9.73451327433628</v>
      </c>
      <c r="I45" s="25">
        <v>5</v>
      </c>
      <c r="J45" s="25">
        <v>16</v>
      </c>
      <c r="K45" s="25">
        <v>20</v>
      </c>
      <c r="L45" s="25" t="s">
        <v>403</v>
      </c>
      <c r="M45" s="25">
        <v>25</v>
      </c>
      <c r="N45" s="27" t="s">
        <v>434</v>
      </c>
      <c r="O45" s="27" t="s">
        <v>73</v>
      </c>
      <c r="P45" s="27" t="s">
        <v>73</v>
      </c>
      <c r="Q45" s="27">
        <v>80</v>
      </c>
      <c r="R45" s="27" t="s">
        <v>405</v>
      </c>
      <c r="S45" s="27" t="s">
        <v>285</v>
      </c>
      <c r="T45" s="27" t="s">
        <v>406</v>
      </c>
      <c r="U45" s="27" t="s">
        <v>407</v>
      </c>
      <c r="V45" s="27">
        <f t="shared" si="28"/>
        <v>0.03710182</v>
      </c>
      <c r="W45" s="27">
        <f t="shared" si="26"/>
        <v>1.1130546</v>
      </c>
      <c r="X45" s="27"/>
      <c r="Y45" s="27"/>
      <c r="Z45" s="27">
        <v>3.525</v>
      </c>
      <c r="AA45" s="27" t="s">
        <v>78</v>
      </c>
      <c r="AB45" s="27">
        <v>30</v>
      </c>
      <c r="AC45" s="27">
        <v>16</v>
      </c>
      <c r="AD45" s="27">
        <f t="shared" si="25"/>
        <v>480</v>
      </c>
      <c r="AE45" s="27" t="s">
        <v>431</v>
      </c>
      <c r="AF45" s="27">
        <v>480</v>
      </c>
      <c r="AG45" s="27" t="s">
        <v>435</v>
      </c>
      <c r="AH45" s="27">
        <v>200067190</v>
      </c>
      <c r="AI45" s="27" t="s">
        <v>409</v>
      </c>
      <c r="AJ45" s="27" t="s">
        <v>218</v>
      </c>
      <c r="AK45" s="27">
        <v>3</v>
      </c>
      <c r="AL45" s="27" t="s">
        <v>436</v>
      </c>
      <c r="AM45" s="27" t="s">
        <v>83</v>
      </c>
      <c r="AN45" s="27" t="s">
        <v>83</v>
      </c>
      <c r="AO45" s="27">
        <v>80</v>
      </c>
      <c r="AP45" s="27" t="s">
        <v>405</v>
      </c>
      <c r="AQ45" s="27" t="s">
        <v>285</v>
      </c>
      <c r="AR45" s="27" t="s">
        <v>145</v>
      </c>
      <c r="AS45" s="27">
        <v>80</v>
      </c>
      <c r="AT45" s="27" t="s">
        <v>406</v>
      </c>
      <c r="AU45" s="27">
        <v>16</v>
      </c>
      <c r="AV45" s="27" t="s">
        <v>437</v>
      </c>
      <c r="AW45" s="27" t="s">
        <v>407</v>
      </c>
      <c r="AX45" s="59">
        <v>0.03710182</v>
      </c>
      <c r="AY45" s="27" t="s">
        <v>412</v>
      </c>
      <c r="AZ45" s="27">
        <v>48</v>
      </c>
      <c r="BA45" s="27" t="s">
        <v>438</v>
      </c>
      <c r="BB45" s="27">
        <v>2104</v>
      </c>
      <c r="BC45" s="60">
        <v>0.89</v>
      </c>
      <c r="BD45" s="60">
        <f t="shared" si="21"/>
        <v>14.24</v>
      </c>
      <c r="BE45" s="27">
        <v>25</v>
      </c>
      <c r="BF45" s="27">
        <f t="shared" si="18"/>
        <v>3.125</v>
      </c>
      <c r="BG45" s="79">
        <v>12</v>
      </c>
      <c r="BH45" s="80">
        <f t="shared" si="22"/>
        <v>12.3508771929825</v>
      </c>
      <c r="BI45" s="60">
        <f t="shared" si="23"/>
        <v>12.7017543859649</v>
      </c>
      <c r="BJ45" s="81">
        <f t="shared" si="24"/>
        <v>6.35087719298245</v>
      </c>
      <c r="BK45" s="82" t="s">
        <v>431</v>
      </c>
      <c r="BL45" s="81">
        <v>6.89</v>
      </c>
      <c r="BM45" s="27">
        <v>40</v>
      </c>
      <c r="BN45" s="60">
        <f t="shared" si="11"/>
        <v>508.070175438596</v>
      </c>
      <c r="BO45" s="27" t="s">
        <v>414</v>
      </c>
      <c r="BP45" s="26">
        <f t="shared" si="19"/>
        <v>1.4840728</v>
      </c>
    </row>
    <row r="46" s="7" customFormat="1" ht="42" customHeight="1" spans="1:68">
      <c r="A46" s="26"/>
      <c r="B46" s="27" t="s">
        <v>439</v>
      </c>
      <c r="C46" s="27"/>
      <c r="D46" s="27" t="s">
        <v>440</v>
      </c>
      <c r="E46" s="27" t="s">
        <v>401</v>
      </c>
      <c r="F46" s="27" t="s">
        <v>441</v>
      </c>
      <c r="G46" s="25">
        <v>11</v>
      </c>
      <c r="H46" s="25">
        <f t="shared" si="1"/>
        <v>9.73451327433628</v>
      </c>
      <c r="I46" s="25">
        <v>5</v>
      </c>
      <c r="J46" s="25">
        <v>16</v>
      </c>
      <c r="K46" s="25">
        <v>20</v>
      </c>
      <c r="L46" s="25" t="s">
        <v>403</v>
      </c>
      <c r="M46" s="25">
        <v>25</v>
      </c>
      <c r="N46" s="27" t="s">
        <v>442</v>
      </c>
      <c r="O46" s="27" t="s">
        <v>73</v>
      </c>
      <c r="P46" s="27" t="s">
        <v>73</v>
      </c>
      <c r="Q46" s="27">
        <v>80</v>
      </c>
      <c r="R46" s="27" t="s">
        <v>405</v>
      </c>
      <c r="S46" s="27" t="s">
        <v>285</v>
      </c>
      <c r="T46" s="27" t="s">
        <v>406</v>
      </c>
      <c r="U46" s="27" t="s">
        <v>407</v>
      </c>
      <c r="V46" s="27">
        <f t="shared" si="28"/>
        <v>0.03710182</v>
      </c>
      <c r="W46" s="27">
        <f t="shared" si="26"/>
        <v>1.4840728</v>
      </c>
      <c r="X46" s="27"/>
      <c r="Y46" s="27"/>
      <c r="Z46" s="27">
        <v>3.525</v>
      </c>
      <c r="AA46" s="27" t="s">
        <v>78</v>
      </c>
      <c r="AB46" s="27">
        <v>40</v>
      </c>
      <c r="AC46" s="27">
        <v>16</v>
      </c>
      <c r="AD46" s="27">
        <f t="shared" si="25"/>
        <v>640</v>
      </c>
      <c r="AE46" s="27" t="s">
        <v>439</v>
      </c>
      <c r="AF46" s="27">
        <v>640</v>
      </c>
      <c r="AG46" s="27" t="s">
        <v>443</v>
      </c>
      <c r="AH46" s="27">
        <v>200067191</v>
      </c>
      <c r="AI46" s="27" t="s">
        <v>409</v>
      </c>
      <c r="AJ46" s="27" t="s">
        <v>218</v>
      </c>
      <c r="AK46" s="27">
        <v>3</v>
      </c>
      <c r="AL46" s="27" t="s">
        <v>444</v>
      </c>
      <c r="AM46" s="27" t="s">
        <v>83</v>
      </c>
      <c r="AN46" s="27" t="s">
        <v>83</v>
      </c>
      <c r="AO46" s="27">
        <v>80</v>
      </c>
      <c r="AP46" s="27" t="s">
        <v>405</v>
      </c>
      <c r="AQ46" s="27" t="s">
        <v>285</v>
      </c>
      <c r="AR46" s="27" t="s">
        <v>145</v>
      </c>
      <c r="AS46" s="27">
        <v>80</v>
      </c>
      <c r="AT46" s="27" t="s">
        <v>406</v>
      </c>
      <c r="AU46" s="27">
        <v>16</v>
      </c>
      <c r="AV46" s="27" t="s">
        <v>445</v>
      </c>
      <c r="AW46" s="27" t="s">
        <v>407</v>
      </c>
      <c r="AX46" s="59">
        <v>0.03710182</v>
      </c>
      <c r="AY46" s="27" t="s">
        <v>412</v>
      </c>
      <c r="AZ46" s="27">
        <v>48</v>
      </c>
      <c r="BA46" s="27" t="s">
        <v>446</v>
      </c>
      <c r="BB46" s="27">
        <v>2104</v>
      </c>
      <c r="BC46" s="60">
        <v>0.89</v>
      </c>
      <c r="BD46" s="60">
        <f t="shared" si="21"/>
        <v>14.24</v>
      </c>
      <c r="BE46" s="27">
        <v>25</v>
      </c>
      <c r="BF46" s="27">
        <f t="shared" si="18"/>
        <v>3.125</v>
      </c>
      <c r="BG46" s="79">
        <v>12</v>
      </c>
      <c r="BH46" s="80">
        <f t="shared" si="22"/>
        <v>12.3508771929825</v>
      </c>
      <c r="BI46" s="60">
        <f t="shared" si="23"/>
        <v>12.7017543859649</v>
      </c>
      <c r="BJ46" s="81">
        <f t="shared" si="24"/>
        <v>6.35087719298245</v>
      </c>
      <c r="BK46" s="82" t="s">
        <v>439</v>
      </c>
      <c r="BL46" s="81">
        <v>6.89</v>
      </c>
      <c r="BM46" s="27">
        <v>40</v>
      </c>
      <c r="BN46" s="60">
        <f t="shared" si="11"/>
        <v>508.070175438596</v>
      </c>
      <c r="BO46" s="27" t="s">
        <v>414</v>
      </c>
      <c r="BP46" s="26">
        <f t="shared" si="19"/>
        <v>1.4840728</v>
      </c>
    </row>
    <row r="47" s="7" customFormat="1" ht="42" customHeight="1" spans="1:68">
      <c r="A47" s="26"/>
      <c r="B47" s="27" t="s">
        <v>447</v>
      </c>
      <c r="C47" s="27"/>
      <c r="D47" s="27" t="s">
        <v>448</v>
      </c>
      <c r="E47" s="27" t="s">
        <v>401</v>
      </c>
      <c r="F47" s="27" t="s">
        <v>449</v>
      </c>
      <c r="G47" s="25">
        <v>11</v>
      </c>
      <c r="H47" s="25">
        <f t="shared" si="1"/>
        <v>9.73451327433628</v>
      </c>
      <c r="I47" s="25">
        <v>5</v>
      </c>
      <c r="J47" s="25">
        <v>16</v>
      </c>
      <c r="K47" s="25">
        <v>20</v>
      </c>
      <c r="L47" s="25" t="s">
        <v>403</v>
      </c>
      <c r="M47" s="25">
        <v>25</v>
      </c>
      <c r="N47" s="27" t="s">
        <v>450</v>
      </c>
      <c r="O47" s="27" t="s">
        <v>73</v>
      </c>
      <c r="P47" s="27" t="s">
        <v>73</v>
      </c>
      <c r="Q47" s="27">
        <v>80</v>
      </c>
      <c r="R47" s="27" t="s">
        <v>405</v>
      </c>
      <c r="S47" s="27" t="s">
        <v>285</v>
      </c>
      <c r="T47" s="27" t="s">
        <v>406</v>
      </c>
      <c r="U47" s="27" t="s">
        <v>407</v>
      </c>
      <c r="V47" s="27">
        <f t="shared" si="28"/>
        <v>0.03710182</v>
      </c>
      <c r="W47" s="27">
        <f t="shared" si="26"/>
        <v>1.1130546</v>
      </c>
      <c r="X47" s="27"/>
      <c r="Y47" s="27"/>
      <c r="Z47" s="27">
        <v>3.525</v>
      </c>
      <c r="AA47" s="27" t="s">
        <v>78</v>
      </c>
      <c r="AB47" s="27">
        <v>30</v>
      </c>
      <c r="AC47" s="27">
        <v>16</v>
      </c>
      <c r="AD47" s="27">
        <f t="shared" si="25"/>
        <v>480</v>
      </c>
      <c r="AE47" s="27" t="s">
        <v>447</v>
      </c>
      <c r="AF47" s="27">
        <v>480</v>
      </c>
      <c r="AG47" s="27" t="s">
        <v>451</v>
      </c>
      <c r="AH47" s="27">
        <v>200067188</v>
      </c>
      <c r="AI47" s="27" t="s">
        <v>409</v>
      </c>
      <c r="AJ47" s="27" t="s">
        <v>218</v>
      </c>
      <c r="AK47" s="27">
        <v>3</v>
      </c>
      <c r="AL47" s="27" t="s">
        <v>452</v>
      </c>
      <c r="AM47" s="27" t="s">
        <v>83</v>
      </c>
      <c r="AN47" s="27" t="s">
        <v>83</v>
      </c>
      <c r="AO47" s="27">
        <v>80</v>
      </c>
      <c r="AP47" s="27" t="s">
        <v>405</v>
      </c>
      <c r="AQ47" s="27" t="s">
        <v>285</v>
      </c>
      <c r="AR47" s="27" t="s">
        <v>145</v>
      </c>
      <c r="AS47" s="27">
        <v>80</v>
      </c>
      <c r="AT47" s="27" t="s">
        <v>406</v>
      </c>
      <c r="AU47" s="27">
        <v>16</v>
      </c>
      <c r="AV47" s="27" t="s">
        <v>453</v>
      </c>
      <c r="AW47" s="27" t="s">
        <v>407</v>
      </c>
      <c r="AX47" s="59">
        <v>0.03710182</v>
      </c>
      <c r="AY47" s="27" t="s">
        <v>412</v>
      </c>
      <c r="AZ47" s="27">
        <v>48</v>
      </c>
      <c r="BA47" s="27" t="s">
        <v>454</v>
      </c>
      <c r="BB47" s="27">
        <v>2104</v>
      </c>
      <c r="BC47" s="60">
        <v>0.89</v>
      </c>
      <c r="BD47" s="60">
        <f t="shared" si="21"/>
        <v>14.24</v>
      </c>
      <c r="BE47" s="27">
        <v>25</v>
      </c>
      <c r="BF47" s="27">
        <f t="shared" si="18"/>
        <v>3.125</v>
      </c>
      <c r="BG47" s="79">
        <v>12</v>
      </c>
      <c r="BH47" s="80">
        <f t="shared" si="22"/>
        <v>12.3508771929825</v>
      </c>
      <c r="BI47" s="60">
        <f t="shared" si="23"/>
        <v>12.7017543859649</v>
      </c>
      <c r="BJ47" s="81">
        <f t="shared" si="24"/>
        <v>6.35087719298245</v>
      </c>
      <c r="BK47" s="82" t="s">
        <v>447</v>
      </c>
      <c r="BL47" s="81">
        <v>6.89</v>
      </c>
      <c r="BM47" s="27">
        <v>30</v>
      </c>
      <c r="BN47" s="60">
        <f t="shared" si="11"/>
        <v>381.052631578947</v>
      </c>
      <c r="BO47" s="27" t="s">
        <v>414</v>
      </c>
      <c r="BP47" s="26">
        <f t="shared" si="19"/>
        <v>1.1130546</v>
      </c>
    </row>
    <row r="48" s="7" customFormat="1" ht="42" customHeight="1" spans="1:68">
      <c r="A48" s="28"/>
      <c r="B48" s="114" t="s">
        <v>455</v>
      </c>
      <c r="C48" s="29"/>
      <c r="D48" s="29" t="s">
        <v>456</v>
      </c>
      <c r="E48" s="29" t="s">
        <v>401</v>
      </c>
      <c r="F48" s="29" t="s">
        <v>457</v>
      </c>
      <c r="G48" s="30">
        <v>11</v>
      </c>
      <c r="H48" s="30">
        <f t="shared" si="1"/>
        <v>9.73451327433628</v>
      </c>
      <c r="I48" s="30">
        <v>5</v>
      </c>
      <c r="J48" s="30">
        <v>16</v>
      </c>
      <c r="K48" s="30">
        <v>20</v>
      </c>
      <c r="L48" s="30" t="s">
        <v>403</v>
      </c>
      <c r="M48" s="30">
        <v>25</v>
      </c>
      <c r="N48" s="29" t="s">
        <v>458</v>
      </c>
      <c r="O48" s="29" t="s">
        <v>73</v>
      </c>
      <c r="P48" s="29" t="s">
        <v>73</v>
      </c>
      <c r="Q48" s="29">
        <v>80</v>
      </c>
      <c r="R48" s="29" t="s">
        <v>405</v>
      </c>
      <c r="S48" s="29" t="s">
        <v>285</v>
      </c>
      <c r="T48" s="29" t="s">
        <v>406</v>
      </c>
      <c r="U48" s="29" t="s">
        <v>407</v>
      </c>
      <c r="V48" s="29">
        <f t="shared" si="28"/>
        <v>0.03710182</v>
      </c>
      <c r="W48" s="29">
        <f t="shared" si="26"/>
        <v>1.1130546</v>
      </c>
      <c r="X48" s="29"/>
      <c r="Y48" s="29"/>
      <c r="Z48" s="29">
        <v>3.525</v>
      </c>
      <c r="AA48" s="29" t="s">
        <v>78</v>
      </c>
      <c r="AB48" s="29">
        <v>30</v>
      </c>
      <c r="AC48" s="29">
        <v>16</v>
      </c>
      <c r="AD48" s="29">
        <f t="shared" si="25"/>
        <v>480</v>
      </c>
      <c r="AE48" s="114" t="s">
        <v>455</v>
      </c>
      <c r="AF48" s="29">
        <v>480</v>
      </c>
      <c r="AG48" s="29" t="s">
        <v>459</v>
      </c>
      <c r="AH48" s="29">
        <v>200067186</v>
      </c>
      <c r="AI48" s="29" t="s">
        <v>409</v>
      </c>
      <c r="AJ48" s="29" t="s">
        <v>218</v>
      </c>
      <c r="AK48" s="29">
        <v>3</v>
      </c>
      <c r="AL48" s="29" t="s">
        <v>460</v>
      </c>
      <c r="AM48" s="29" t="s">
        <v>83</v>
      </c>
      <c r="AN48" s="29" t="s">
        <v>83</v>
      </c>
      <c r="AO48" s="29">
        <v>80</v>
      </c>
      <c r="AP48" s="29" t="s">
        <v>405</v>
      </c>
      <c r="AQ48" s="29" t="s">
        <v>285</v>
      </c>
      <c r="AR48" s="29" t="s">
        <v>145</v>
      </c>
      <c r="AS48" s="29">
        <v>80</v>
      </c>
      <c r="AT48" s="29" t="s">
        <v>406</v>
      </c>
      <c r="AU48" s="29">
        <v>16</v>
      </c>
      <c r="AV48" s="29" t="s">
        <v>461</v>
      </c>
      <c r="AW48" s="29" t="s">
        <v>407</v>
      </c>
      <c r="AX48" s="61">
        <v>0.03710182</v>
      </c>
      <c r="AY48" s="29" t="s">
        <v>412</v>
      </c>
      <c r="AZ48" s="29">
        <v>48</v>
      </c>
      <c r="BA48" s="29" t="s">
        <v>462</v>
      </c>
      <c r="BB48" s="29">
        <v>2104</v>
      </c>
      <c r="BC48" s="60">
        <v>0.89</v>
      </c>
      <c r="BD48" s="60">
        <f t="shared" si="21"/>
        <v>14.24</v>
      </c>
      <c r="BE48" s="29">
        <v>25</v>
      </c>
      <c r="BF48" s="29">
        <f t="shared" si="18"/>
        <v>3.125</v>
      </c>
      <c r="BG48" s="83">
        <v>12</v>
      </c>
      <c r="BH48" s="84">
        <f t="shared" si="22"/>
        <v>12.3508771929825</v>
      </c>
      <c r="BI48" s="62">
        <f t="shared" si="23"/>
        <v>12.7017543859649</v>
      </c>
      <c r="BJ48" s="85">
        <f t="shared" si="24"/>
        <v>6.35087719298245</v>
      </c>
      <c r="BK48" s="86" t="s">
        <v>455</v>
      </c>
      <c r="BL48" s="85">
        <v>6.89</v>
      </c>
      <c r="BM48" s="29">
        <v>30</v>
      </c>
      <c r="BN48" s="62">
        <f t="shared" si="11"/>
        <v>381.052631578947</v>
      </c>
      <c r="BO48" s="29" t="s">
        <v>414</v>
      </c>
      <c r="BP48" s="28">
        <f t="shared" si="19"/>
        <v>1.1130546</v>
      </c>
    </row>
    <row r="49" s="7" customFormat="1" ht="42" customHeight="1" spans="1:68">
      <c r="A49" s="32"/>
      <c r="B49" s="115" t="s">
        <v>463</v>
      </c>
      <c r="C49" s="35" t="s">
        <v>464</v>
      </c>
      <c r="D49" s="35" t="s">
        <v>465</v>
      </c>
      <c r="E49" s="40" t="s">
        <v>466</v>
      </c>
      <c r="F49" s="35" t="s">
        <v>71</v>
      </c>
      <c r="G49" s="34">
        <f>J49-7</f>
        <v>12.6</v>
      </c>
      <c r="H49" s="34">
        <f t="shared" si="1"/>
        <v>11.1504424778761</v>
      </c>
      <c r="I49" s="34">
        <v>5</v>
      </c>
      <c r="J49" s="34">
        <v>19.6</v>
      </c>
      <c r="K49" s="34">
        <v>28</v>
      </c>
      <c r="L49" s="34">
        <v>36</v>
      </c>
      <c r="M49" s="34">
        <v>45</v>
      </c>
      <c r="N49" s="35" t="s">
        <v>467</v>
      </c>
      <c r="O49" s="35" t="s">
        <v>73</v>
      </c>
      <c r="P49" s="35" t="s">
        <v>73</v>
      </c>
      <c r="Q49" s="35">
        <v>7</v>
      </c>
      <c r="R49" s="35" t="s">
        <v>468</v>
      </c>
      <c r="S49" s="35" t="s">
        <v>285</v>
      </c>
      <c r="T49" s="35" t="s">
        <v>469</v>
      </c>
      <c r="U49" s="35" t="s">
        <v>470</v>
      </c>
      <c r="V49" s="35">
        <f>275*180*175*0.000000001</f>
        <v>0.0086625</v>
      </c>
      <c r="W49" s="35">
        <f t="shared" si="26"/>
        <v>2.772</v>
      </c>
      <c r="X49" s="35">
        <f>ROUND(2500/175,0)</f>
        <v>14</v>
      </c>
      <c r="Y49" s="35">
        <f>AB49/X49*(275*180*0.000001)</f>
        <v>1.13142857142857</v>
      </c>
      <c r="Z49" s="35">
        <v>1.273</v>
      </c>
      <c r="AA49" s="35" t="s">
        <v>78</v>
      </c>
      <c r="AB49" s="35">
        <v>320</v>
      </c>
      <c r="AC49" s="35">
        <v>10</v>
      </c>
      <c r="AD49" s="35">
        <f t="shared" si="25"/>
        <v>3200</v>
      </c>
      <c r="AE49" s="115" t="s">
        <v>463</v>
      </c>
      <c r="AF49" s="35">
        <v>2960</v>
      </c>
      <c r="AG49" s="35" t="s">
        <v>471</v>
      </c>
      <c r="AH49" s="35">
        <v>200076577</v>
      </c>
      <c r="AI49" s="35" t="s">
        <v>472</v>
      </c>
      <c r="AJ49" s="35" t="s">
        <v>81</v>
      </c>
      <c r="AK49" s="35">
        <v>4</v>
      </c>
      <c r="AL49" s="35" t="s">
        <v>82</v>
      </c>
      <c r="AM49" s="35" t="s">
        <v>83</v>
      </c>
      <c r="AN49" s="35" t="s">
        <v>83</v>
      </c>
      <c r="AO49" s="35">
        <v>7</v>
      </c>
      <c r="AP49" s="35" t="s">
        <v>468</v>
      </c>
      <c r="AQ49" s="35" t="s">
        <v>285</v>
      </c>
      <c r="AR49" s="35" t="s">
        <v>145</v>
      </c>
      <c r="AS49" s="35">
        <v>6</v>
      </c>
      <c r="AT49" s="35" t="s">
        <v>469</v>
      </c>
      <c r="AU49" s="35">
        <v>10</v>
      </c>
      <c r="AV49" s="35" t="s">
        <v>473</v>
      </c>
      <c r="AW49" s="35" t="s">
        <v>470</v>
      </c>
      <c r="AX49" s="67">
        <v>0.0086625</v>
      </c>
      <c r="AY49" s="35" t="s">
        <v>474</v>
      </c>
      <c r="AZ49" s="35">
        <v>160</v>
      </c>
      <c r="BA49" s="35" t="s">
        <v>475</v>
      </c>
      <c r="BB49" s="35">
        <v>1894</v>
      </c>
      <c r="BC49" s="65">
        <v>1.48</v>
      </c>
      <c r="BD49" s="65">
        <f t="shared" si="21"/>
        <v>14.8</v>
      </c>
      <c r="BE49" s="35">
        <v>49</v>
      </c>
      <c r="BF49" s="35">
        <f t="shared" si="18"/>
        <v>6.125</v>
      </c>
      <c r="BG49" s="83">
        <v>9</v>
      </c>
      <c r="BH49" s="84">
        <f t="shared" si="22"/>
        <v>9.08193842912326</v>
      </c>
      <c r="BI49" s="62">
        <f t="shared" si="23"/>
        <v>9.16387685824652</v>
      </c>
      <c r="BJ49" s="92">
        <f t="shared" si="24"/>
        <v>7.33110148659722</v>
      </c>
      <c r="BK49" s="89" t="s">
        <v>463</v>
      </c>
      <c r="BL49" s="92">
        <v>7.57</v>
      </c>
      <c r="BM49" s="35">
        <v>320</v>
      </c>
      <c r="BN49" s="62">
        <f t="shared" si="11"/>
        <v>2932.44059463889</v>
      </c>
      <c r="BO49" s="35" t="s">
        <v>476</v>
      </c>
      <c r="BP49" s="96">
        <f t="shared" si="19"/>
        <v>2.772</v>
      </c>
    </row>
    <row r="50" s="7" customFormat="1" ht="42" customHeight="1" spans="1:68">
      <c r="A50" s="36"/>
      <c r="B50" s="41" t="s">
        <v>477</v>
      </c>
      <c r="C50" s="41" t="s">
        <v>478</v>
      </c>
      <c r="D50" s="41" t="s">
        <v>479</v>
      </c>
      <c r="E50" s="41" t="s">
        <v>466</v>
      </c>
      <c r="F50" s="41" t="s">
        <v>480</v>
      </c>
      <c r="G50" s="25">
        <v>8.65</v>
      </c>
      <c r="H50" s="25">
        <f t="shared" si="1"/>
        <v>7.65486725663717</v>
      </c>
      <c r="I50" s="25">
        <v>5</v>
      </c>
      <c r="J50" s="46" t="s">
        <v>481</v>
      </c>
      <c r="K50" s="25">
        <v>14</v>
      </c>
      <c r="L50" s="25" t="s">
        <v>403</v>
      </c>
      <c r="M50" s="25">
        <v>19</v>
      </c>
      <c r="N50" s="41" t="s">
        <v>482</v>
      </c>
      <c r="O50" s="41" t="s">
        <v>73</v>
      </c>
      <c r="P50" s="41" t="s">
        <v>74</v>
      </c>
      <c r="Q50" s="41">
        <v>9</v>
      </c>
      <c r="R50" s="41" t="s">
        <v>468</v>
      </c>
      <c r="S50" s="41" t="s">
        <v>285</v>
      </c>
      <c r="T50" s="41" t="s">
        <v>483</v>
      </c>
      <c r="U50" s="41" t="s">
        <v>484</v>
      </c>
      <c r="V50" s="41">
        <f t="shared" ref="V50:V58" si="29">512*352*230*0.000000001</f>
        <v>0.04145152</v>
      </c>
      <c r="W50" s="41">
        <f t="shared" si="26"/>
        <v>3.108864</v>
      </c>
      <c r="X50" s="41">
        <f>ROUND(2500/230,0)</f>
        <v>11</v>
      </c>
      <c r="Y50" s="41">
        <f>SUM(AB50:AB56)/X50*(512*352*0.000001)</f>
        <v>9.09312</v>
      </c>
      <c r="Z50" s="41">
        <v>5.472</v>
      </c>
      <c r="AA50" s="41" t="s">
        <v>78</v>
      </c>
      <c r="AB50" s="41">
        <v>75</v>
      </c>
      <c r="AC50" s="41">
        <v>40</v>
      </c>
      <c r="AD50" s="41">
        <f t="shared" si="25"/>
        <v>3000</v>
      </c>
      <c r="AE50" s="41" t="s">
        <v>477</v>
      </c>
      <c r="AF50" s="41">
        <v>3000</v>
      </c>
      <c r="AG50" s="41" t="s">
        <v>485</v>
      </c>
      <c r="AH50" s="41">
        <v>200067008</v>
      </c>
      <c r="AI50" s="41" t="s">
        <v>472</v>
      </c>
      <c r="AJ50" s="41" t="s">
        <v>218</v>
      </c>
      <c r="AK50" s="41">
        <v>3</v>
      </c>
      <c r="AL50" s="41" t="s">
        <v>486</v>
      </c>
      <c r="AM50" s="41" t="s">
        <v>83</v>
      </c>
      <c r="AN50" s="41" t="s">
        <v>84</v>
      </c>
      <c r="AO50" s="41">
        <v>9</v>
      </c>
      <c r="AP50" s="41" t="s">
        <v>468</v>
      </c>
      <c r="AQ50" s="41" t="s">
        <v>285</v>
      </c>
      <c r="AR50" s="41" t="s">
        <v>145</v>
      </c>
      <c r="AS50" s="41">
        <v>6</v>
      </c>
      <c r="AT50" s="41" t="s">
        <v>483</v>
      </c>
      <c r="AU50" s="41">
        <v>40</v>
      </c>
      <c r="AV50" s="41" t="s">
        <v>487</v>
      </c>
      <c r="AW50" s="41" t="s">
        <v>484</v>
      </c>
      <c r="AX50" s="68">
        <v>0.04145152</v>
      </c>
      <c r="AY50" s="41" t="s">
        <v>488</v>
      </c>
      <c r="AZ50" s="41">
        <v>50</v>
      </c>
      <c r="BA50" s="41" t="s">
        <v>489</v>
      </c>
      <c r="BB50" s="41">
        <v>2444</v>
      </c>
      <c r="BC50" s="60">
        <v>0.59</v>
      </c>
      <c r="BD50" s="60">
        <f t="shared" si="21"/>
        <v>23.6</v>
      </c>
      <c r="BE50" s="41">
        <v>19</v>
      </c>
      <c r="BF50" s="41">
        <f t="shared" si="18"/>
        <v>2.375</v>
      </c>
      <c r="BG50" s="79">
        <v>18</v>
      </c>
      <c r="BH50" s="80">
        <f t="shared" si="22"/>
        <v>18.3919372900336</v>
      </c>
      <c r="BI50" s="60">
        <f t="shared" si="23"/>
        <v>18.7838745800672</v>
      </c>
      <c r="BJ50" s="93">
        <f t="shared" si="24"/>
        <v>3.75677491601344</v>
      </c>
      <c r="BK50" s="94" t="s">
        <v>477</v>
      </c>
      <c r="BL50" s="93">
        <v>4</v>
      </c>
      <c r="BM50" s="41">
        <v>75</v>
      </c>
      <c r="BN50" s="60">
        <f t="shared" si="11"/>
        <v>1408.79059350504</v>
      </c>
      <c r="BO50" s="41" t="s">
        <v>476</v>
      </c>
      <c r="BP50" s="97">
        <f t="shared" si="19"/>
        <v>3.108864</v>
      </c>
    </row>
    <row r="51" s="7" customFormat="1" ht="42" customHeight="1" spans="1:68">
      <c r="A51" s="26"/>
      <c r="B51" s="27" t="s">
        <v>490</v>
      </c>
      <c r="C51" s="42"/>
      <c r="D51" s="27" t="s">
        <v>491</v>
      </c>
      <c r="E51" s="27" t="s">
        <v>466</v>
      </c>
      <c r="F51" s="27" t="s">
        <v>449</v>
      </c>
      <c r="G51" s="25">
        <v>8.65</v>
      </c>
      <c r="H51" s="25">
        <f t="shared" si="1"/>
        <v>7.65486725663717</v>
      </c>
      <c r="I51" s="25">
        <v>5</v>
      </c>
      <c r="J51" s="46"/>
      <c r="K51" s="25">
        <v>14</v>
      </c>
      <c r="L51" s="25" t="s">
        <v>403</v>
      </c>
      <c r="M51" s="25">
        <v>19</v>
      </c>
      <c r="N51" s="27" t="s">
        <v>492</v>
      </c>
      <c r="O51" s="27" t="s">
        <v>73</v>
      </c>
      <c r="P51" s="27" t="s">
        <v>74</v>
      </c>
      <c r="Q51" s="27">
        <v>9</v>
      </c>
      <c r="R51" s="27" t="s">
        <v>468</v>
      </c>
      <c r="S51" s="27" t="s">
        <v>285</v>
      </c>
      <c r="T51" s="27" t="s">
        <v>483</v>
      </c>
      <c r="U51" s="27" t="s">
        <v>484</v>
      </c>
      <c r="V51" s="27">
        <f t="shared" si="29"/>
        <v>0.04145152</v>
      </c>
      <c r="W51" s="27">
        <f t="shared" si="26"/>
        <v>3.108864</v>
      </c>
      <c r="X51" s="42"/>
      <c r="Y51" s="42"/>
      <c r="Z51" s="27">
        <v>5.476</v>
      </c>
      <c r="AA51" s="27" t="s">
        <v>78</v>
      </c>
      <c r="AB51" s="27">
        <v>75</v>
      </c>
      <c r="AC51" s="27">
        <v>40</v>
      </c>
      <c r="AD51" s="27">
        <f t="shared" si="25"/>
        <v>3000</v>
      </c>
      <c r="AE51" s="27" t="s">
        <v>490</v>
      </c>
      <c r="AF51" s="27">
        <v>3000</v>
      </c>
      <c r="AG51" s="27" t="s">
        <v>493</v>
      </c>
      <c r="AH51" s="27">
        <v>200067104</v>
      </c>
      <c r="AI51" s="27" t="s">
        <v>472</v>
      </c>
      <c r="AJ51" s="27" t="s">
        <v>218</v>
      </c>
      <c r="AK51" s="27">
        <v>3</v>
      </c>
      <c r="AL51" s="27" t="s">
        <v>452</v>
      </c>
      <c r="AM51" s="27" t="s">
        <v>83</v>
      </c>
      <c r="AN51" s="27" t="s">
        <v>84</v>
      </c>
      <c r="AO51" s="27">
        <v>9</v>
      </c>
      <c r="AP51" s="27" t="s">
        <v>468</v>
      </c>
      <c r="AQ51" s="27" t="s">
        <v>285</v>
      </c>
      <c r="AR51" s="27" t="s">
        <v>145</v>
      </c>
      <c r="AS51" s="27">
        <v>6</v>
      </c>
      <c r="AT51" s="27" t="s">
        <v>483</v>
      </c>
      <c r="AU51" s="27">
        <v>40</v>
      </c>
      <c r="AV51" s="27" t="s">
        <v>494</v>
      </c>
      <c r="AW51" s="27" t="s">
        <v>484</v>
      </c>
      <c r="AX51" s="59">
        <v>0.04145152</v>
      </c>
      <c r="AY51" s="27" t="s">
        <v>495</v>
      </c>
      <c r="AZ51" s="27">
        <v>50</v>
      </c>
      <c r="BA51" s="27" t="s">
        <v>496</v>
      </c>
      <c r="BB51" s="27">
        <v>2444</v>
      </c>
      <c r="BC51" s="60">
        <v>0.59</v>
      </c>
      <c r="BD51" s="60">
        <f t="shared" si="21"/>
        <v>23.6</v>
      </c>
      <c r="BE51" s="27">
        <v>19</v>
      </c>
      <c r="BF51" s="27">
        <f t="shared" si="18"/>
        <v>2.375</v>
      </c>
      <c r="BG51" s="79">
        <v>18</v>
      </c>
      <c r="BH51" s="80">
        <f t="shared" si="22"/>
        <v>18.3919372900336</v>
      </c>
      <c r="BI51" s="60">
        <f t="shared" si="23"/>
        <v>18.7838745800672</v>
      </c>
      <c r="BJ51" s="81">
        <f t="shared" si="24"/>
        <v>3.75677491601344</v>
      </c>
      <c r="BK51" s="82" t="s">
        <v>490</v>
      </c>
      <c r="BL51" s="81">
        <v>4</v>
      </c>
      <c r="BM51" s="27">
        <v>75</v>
      </c>
      <c r="BN51" s="60">
        <f t="shared" si="11"/>
        <v>1408.79059350504</v>
      </c>
      <c r="BO51" s="27" t="s">
        <v>476</v>
      </c>
      <c r="BP51" s="26">
        <f t="shared" si="19"/>
        <v>3.108864</v>
      </c>
    </row>
    <row r="52" s="7" customFormat="1" ht="42" customHeight="1" spans="1:68">
      <c r="A52" s="26"/>
      <c r="B52" s="27" t="s">
        <v>497</v>
      </c>
      <c r="C52" s="42"/>
      <c r="D52" s="27" t="s">
        <v>498</v>
      </c>
      <c r="E52" s="27" t="s">
        <v>466</v>
      </c>
      <c r="F52" s="27" t="s">
        <v>457</v>
      </c>
      <c r="G52" s="25">
        <v>8.65</v>
      </c>
      <c r="H52" s="25">
        <f t="shared" si="1"/>
        <v>7.65486725663717</v>
      </c>
      <c r="I52" s="25">
        <v>5</v>
      </c>
      <c r="J52" s="46"/>
      <c r="K52" s="25">
        <v>14</v>
      </c>
      <c r="L52" s="25" t="s">
        <v>403</v>
      </c>
      <c r="M52" s="25">
        <v>19</v>
      </c>
      <c r="N52" s="27" t="s">
        <v>499</v>
      </c>
      <c r="O52" s="27" t="s">
        <v>73</v>
      </c>
      <c r="P52" s="27" t="s">
        <v>74</v>
      </c>
      <c r="Q52" s="27">
        <v>9</v>
      </c>
      <c r="R52" s="27" t="s">
        <v>468</v>
      </c>
      <c r="S52" s="27" t="s">
        <v>285</v>
      </c>
      <c r="T52" s="27" t="s">
        <v>483</v>
      </c>
      <c r="U52" s="27" t="s">
        <v>484</v>
      </c>
      <c r="V52" s="27">
        <f t="shared" si="29"/>
        <v>0.04145152</v>
      </c>
      <c r="W52" s="27">
        <f t="shared" si="26"/>
        <v>3.108864</v>
      </c>
      <c r="X52" s="42"/>
      <c r="Y52" s="42"/>
      <c r="Z52" s="27">
        <v>5.474</v>
      </c>
      <c r="AA52" s="27" t="s">
        <v>78</v>
      </c>
      <c r="AB52" s="27">
        <v>75</v>
      </c>
      <c r="AC52" s="27">
        <v>40</v>
      </c>
      <c r="AD52" s="27">
        <f t="shared" si="25"/>
        <v>3000</v>
      </c>
      <c r="AE52" s="27" t="s">
        <v>497</v>
      </c>
      <c r="AF52" s="27">
        <v>3000</v>
      </c>
      <c r="AG52" s="27" t="s">
        <v>500</v>
      </c>
      <c r="AH52" s="27">
        <v>200067005</v>
      </c>
      <c r="AI52" s="27" t="s">
        <v>472</v>
      </c>
      <c r="AJ52" s="27" t="s">
        <v>218</v>
      </c>
      <c r="AK52" s="27">
        <v>3</v>
      </c>
      <c r="AL52" s="27" t="s">
        <v>460</v>
      </c>
      <c r="AM52" s="27" t="s">
        <v>83</v>
      </c>
      <c r="AN52" s="27" t="s">
        <v>84</v>
      </c>
      <c r="AO52" s="27">
        <v>9</v>
      </c>
      <c r="AP52" s="27" t="s">
        <v>468</v>
      </c>
      <c r="AQ52" s="27" t="s">
        <v>285</v>
      </c>
      <c r="AR52" s="27" t="s">
        <v>145</v>
      </c>
      <c r="AS52" s="27">
        <v>6</v>
      </c>
      <c r="AT52" s="27" t="s">
        <v>483</v>
      </c>
      <c r="AU52" s="27">
        <v>40</v>
      </c>
      <c r="AV52" s="27" t="s">
        <v>501</v>
      </c>
      <c r="AW52" s="27" t="s">
        <v>484</v>
      </c>
      <c r="AX52" s="59">
        <v>0.04145152</v>
      </c>
      <c r="AY52" s="27" t="s">
        <v>502</v>
      </c>
      <c r="AZ52" s="27">
        <v>50</v>
      </c>
      <c r="BA52" s="27" t="s">
        <v>503</v>
      </c>
      <c r="BB52" s="27">
        <v>2444</v>
      </c>
      <c r="BC52" s="60">
        <v>0.59</v>
      </c>
      <c r="BD52" s="60">
        <f t="shared" si="21"/>
        <v>23.6</v>
      </c>
      <c r="BE52" s="27">
        <v>19</v>
      </c>
      <c r="BF52" s="27">
        <f t="shared" si="18"/>
        <v>2.375</v>
      </c>
      <c r="BG52" s="79">
        <v>18</v>
      </c>
      <c r="BH52" s="80">
        <f t="shared" si="22"/>
        <v>18.3919372900336</v>
      </c>
      <c r="BI52" s="60">
        <f t="shared" si="23"/>
        <v>18.7838745800672</v>
      </c>
      <c r="BJ52" s="81">
        <f t="shared" si="24"/>
        <v>3.75677491601344</v>
      </c>
      <c r="BK52" s="82" t="s">
        <v>497</v>
      </c>
      <c r="BL52" s="81">
        <v>4</v>
      </c>
      <c r="BM52" s="27">
        <v>75</v>
      </c>
      <c r="BN52" s="60">
        <f t="shared" si="11"/>
        <v>1408.79059350504</v>
      </c>
      <c r="BO52" s="27" t="s">
        <v>476</v>
      </c>
      <c r="BP52" s="26">
        <f t="shared" si="19"/>
        <v>3.108864</v>
      </c>
    </row>
    <row r="53" s="7" customFormat="1" ht="42" customHeight="1" spans="1:68">
      <c r="A53" s="26"/>
      <c r="B53" s="27" t="s">
        <v>504</v>
      </c>
      <c r="C53" s="42"/>
      <c r="D53" s="27" t="s">
        <v>505</v>
      </c>
      <c r="E53" s="27" t="s">
        <v>466</v>
      </c>
      <c r="F53" s="27" t="s">
        <v>441</v>
      </c>
      <c r="G53" s="25">
        <v>8.65</v>
      </c>
      <c r="H53" s="25">
        <f t="shared" si="1"/>
        <v>7.65486725663717</v>
      </c>
      <c r="I53" s="25">
        <v>5</v>
      </c>
      <c r="J53" s="46"/>
      <c r="K53" s="25">
        <v>14</v>
      </c>
      <c r="L53" s="25" t="s">
        <v>403</v>
      </c>
      <c r="M53" s="25">
        <v>19</v>
      </c>
      <c r="N53" s="27" t="s">
        <v>506</v>
      </c>
      <c r="O53" s="27" t="s">
        <v>73</v>
      </c>
      <c r="P53" s="27" t="s">
        <v>74</v>
      </c>
      <c r="Q53" s="27">
        <v>9</v>
      </c>
      <c r="R53" s="27" t="s">
        <v>468</v>
      </c>
      <c r="S53" s="27" t="s">
        <v>285</v>
      </c>
      <c r="T53" s="27" t="s">
        <v>483</v>
      </c>
      <c r="U53" s="27" t="s">
        <v>484</v>
      </c>
      <c r="V53" s="27">
        <f t="shared" si="29"/>
        <v>0.04145152</v>
      </c>
      <c r="W53" s="27">
        <f t="shared" si="26"/>
        <v>4.145152</v>
      </c>
      <c r="X53" s="42"/>
      <c r="Y53" s="42"/>
      <c r="Z53" s="27">
        <v>5.474</v>
      </c>
      <c r="AA53" s="27" t="s">
        <v>78</v>
      </c>
      <c r="AB53" s="27">
        <v>100</v>
      </c>
      <c r="AC53" s="27">
        <v>40</v>
      </c>
      <c r="AD53" s="27">
        <f t="shared" si="25"/>
        <v>4000</v>
      </c>
      <c r="AE53" s="27" t="s">
        <v>504</v>
      </c>
      <c r="AF53" s="27">
        <v>4000</v>
      </c>
      <c r="AG53" s="27" t="s">
        <v>507</v>
      </c>
      <c r="AH53" s="27">
        <v>200067007</v>
      </c>
      <c r="AI53" s="27" t="s">
        <v>472</v>
      </c>
      <c r="AJ53" s="27" t="s">
        <v>218</v>
      </c>
      <c r="AK53" s="27">
        <v>3</v>
      </c>
      <c r="AL53" s="27" t="s">
        <v>444</v>
      </c>
      <c r="AM53" s="27" t="s">
        <v>83</v>
      </c>
      <c r="AN53" s="27" t="s">
        <v>84</v>
      </c>
      <c r="AO53" s="27">
        <v>9</v>
      </c>
      <c r="AP53" s="27" t="s">
        <v>468</v>
      </c>
      <c r="AQ53" s="27" t="s">
        <v>285</v>
      </c>
      <c r="AR53" s="27" t="s">
        <v>145</v>
      </c>
      <c r="AS53" s="27">
        <v>6</v>
      </c>
      <c r="AT53" s="27" t="s">
        <v>483</v>
      </c>
      <c r="AU53" s="27">
        <v>40</v>
      </c>
      <c r="AV53" s="27" t="s">
        <v>508</v>
      </c>
      <c r="AW53" s="27" t="s">
        <v>484</v>
      </c>
      <c r="AX53" s="59">
        <v>0.04145152</v>
      </c>
      <c r="AY53" s="27" t="s">
        <v>502</v>
      </c>
      <c r="AZ53" s="27">
        <v>50</v>
      </c>
      <c r="BA53" s="27" t="s">
        <v>509</v>
      </c>
      <c r="BB53" s="27">
        <v>2444</v>
      </c>
      <c r="BC53" s="60">
        <v>0.59</v>
      </c>
      <c r="BD53" s="60">
        <f t="shared" si="21"/>
        <v>23.6</v>
      </c>
      <c r="BE53" s="27">
        <v>19</v>
      </c>
      <c r="BF53" s="27">
        <f t="shared" si="18"/>
        <v>2.375</v>
      </c>
      <c r="BG53" s="79">
        <v>18</v>
      </c>
      <c r="BH53" s="80">
        <f t="shared" si="22"/>
        <v>18.3919372900336</v>
      </c>
      <c r="BI53" s="60">
        <f t="shared" si="23"/>
        <v>18.7838745800672</v>
      </c>
      <c r="BJ53" s="81">
        <f t="shared" si="24"/>
        <v>3.75677491601344</v>
      </c>
      <c r="BK53" s="82" t="s">
        <v>504</v>
      </c>
      <c r="BL53" s="81">
        <v>4</v>
      </c>
      <c r="BM53" s="27">
        <v>100</v>
      </c>
      <c r="BN53" s="60">
        <f t="shared" si="11"/>
        <v>1878.38745800672</v>
      </c>
      <c r="BO53" s="27" t="s">
        <v>476</v>
      </c>
      <c r="BP53" s="26">
        <f t="shared" si="19"/>
        <v>4.145152</v>
      </c>
    </row>
    <row r="54" s="7" customFormat="1" ht="42" customHeight="1" spans="1:68">
      <c r="A54" s="26"/>
      <c r="B54" s="27" t="s">
        <v>510</v>
      </c>
      <c r="C54" s="42"/>
      <c r="D54" s="27" t="s">
        <v>511</v>
      </c>
      <c r="E54" s="27" t="s">
        <v>466</v>
      </c>
      <c r="F54" s="27" t="s">
        <v>402</v>
      </c>
      <c r="G54" s="25">
        <v>8.65</v>
      </c>
      <c r="H54" s="25">
        <f t="shared" si="1"/>
        <v>7.65486725663717</v>
      </c>
      <c r="I54" s="25">
        <v>5</v>
      </c>
      <c r="J54" s="46"/>
      <c r="K54" s="25">
        <v>14</v>
      </c>
      <c r="L54" s="25" t="s">
        <v>403</v>
      </c>
      <c r="M54" s="25">
        <v>19</v>
      </c>
      <c r="N54" s="27" t="s">
        <v>512</v>
      </c>
      <c r="O54" s="27" t="s">
        <v>73</v>
      </c>
      <c r="P54" s="27" t="s">
        <v>74</v>
      </c>
      <c r="Q54" s="27">
        <v>9</v>
      </c>
      <c r="R54" s="27" t="s">
        <v>468</v>
      </c>
      <c r="S54" s="27" t="s">
        <v>285</v>
      </c>
      <c r="T54" s="27" t="s">
        <v>483</v>
      </c>
      <c r="U54" s="27" t="s">
        <v>484</v>
      </c>
      <c r="V54" s="27">
        <f t="shared" si="29"/>
        <v>0.04145152</v>
      </c>
      <c r="W54" s="27">
        <f t="shared" si="26"/>
        <v>3.108864</v>
      </c>
      <c r="X54" s="42"/>
      <c r="Y54" s="42"/>
      <c r="Z54" s="27">
        <v>5.474</v>
      </c>
      <c r="AA54" s="27" t="s">
        <v>78</v>
      </c>
      <c r="AB54" s="27">
        <v>75</v>
      </c>
      <c r="AC54" s="27">
        <v>40</v>
      </c>
      <c r="AD54" s="27">
        <f t="shared" si="25"/>
        <v>3000</v>
      </c>
      <c r="AE54" s="27" t="s">
        <v>510</v>
      </c>
      <c r="AF54" s="27">
        <v>3000</v>
      </c>
      <c r="AG54" s="27" t="s">
        <v>513</v>
      </c>
      <c r="AH54" s="27">
        <v>200067003</v>
      </c>
      <c r="AI54" s="27" t="s">
        <v>472</v>
      </c>
      <c r="AJ54" s="27" t="s">
        <v>218</v>
      </c>
      <c r="AK54" s="27">
        <v>3</v>
      </c>
      <c r="AL54" s="27" t="s">
        <v>410</v>
      </c>
      <c r="AM54" s="27" t="s">
        <v>83</v>
      </c>
      <c r="AN54" s="27" t="s">
        <v>84</v>
      </c>
      <c r="AO54" s="27">
        <v>9</v>
      </c>
      <c r="AP54" s="27" t="s">
        <v>468</v>
      </c>
      <c r="AQ54" s="27" t="s">
        <v>285</v>
      </c>
      <c r="AR54" s="27" t="s">
        <v>145</v>
      </c>
      <c r="AS54" s="27">
        <v>6</v>
      </c>
      <c r="AT54" s="27" t="s">
        <v>483</v>
      </c>
      <c r="AU54" s="27">
        <v>40</v>
      </c>
      <c r="AV54" s="27" t="s">
        <v>514</v>
      </c>
      <c r="AW54" s="27" t="s">
        <v>484</v>
      </c>
      <c r="AX54" s="59">
        <v>0.04145152</v>
      </c>
      <c r="AY54" s="27" t="s">
        <v>502</v>
      </c>
      <c r="AZ54" s="27">
        <v>50</v>
      </c>
      <c r="BA54" s="27" t="s">
        <v>515</v>
      </c>
      <c r="BB54" s="27">
        <v>2444</v>
      </c>
      <c r="BC54" s="60">
        <v>0.59</v>
      </c>
      <c r="BD54" s="60">
        <f t="shared" si="21"/>
        <v>23.6</v>
      </c>
      <c r="BE54" s="27">
        <v>19</v>
      </c>
      <c r="BF54" s="27">
        <f t="shared" si="18"/>
        <v>2.375</v>
      </c>
      <c r="BG54" s="79">
        <v>18</v>
      </c>
      <c r="BH54" s="80">
        <f t="shared" si="22"/>
        <v>18.3919372900336</v>
      </c>
      <c r="BI54" s="60">
        <f t="shared" si="23"/>
        <v>18.7838745800672</v>
      </c>
      <c r="BJ54" s="81">
        <f t="shared" si="24"/>
        <v>3.75677491601344</v>
      </c>
      <c r="BK54" s="82" t="s">
        <v>510</v>
      </c>
      <c r="BL54" s="81">
        <v>4</v>
      </c>
      <c r="BM54" s="27">
        <v>75</v>
      </c>
      <c r="BN54" s="60">
        <f t="shared" si="11"/>
        <v>1408.79059350504</v>
      </c>
      <c r="BO54" s="27" t="s">
        <v>476</v>
      </c>
      <c r="BP54" s="26">
        <f t="shared" si="19"/>
        <v>3.108864</v>
      </c>
    </row>
    <row r="55" s="7" customFormat="1" ht="42" customHeight="1" spans="1:68">
      <c r="A55" s="26"/>
      <c r="B55" s="27" t="s">
        <v>516</v>
      </c>
      <c r="C55" s="42"/>
      <c r="D55" s="27" t="s">
        <v>517</v>
      </c>
      <c r="E55" s="27" t="s">
        <v>466</v>
      </c>
      <c r="F55" s="27" t="s">
        <v>425</v>
      </c>
      <c r="G55" s="25">
        <v>8.65</v>
      </c>
      <c r="H55" s="25">
        <f t="shared" si="1"/>
        <v>7.65486725663717</v>
      </c>
      <c r="I55" s="25">
        <v>5</v>
      </c>
      <c r="J55" s="46"/>
      <c r="K55" s="25">
        <v>14</v>
      </c>
      <c r="L55" s="25" t="s">
        <v>403</v>
      </c>
      <c r="M55" s="25">
        <v>19</v>
      </c>
      <c r="N55" s="27" t="s">
        <v>518</v>
      </c>
      <c r="O55" s="27" t="s">
        <v>73</v>
      </c>
      <c r="P55" s="27" t="s">
        <v>74</v>
      </c>
      <c r="Q55" s="27">
        <v>9</v>
      </c>
      <c r="R55" s="27" t="s">
        <v>468</v>
      </c>
      <c r="S55" s="27" t="s">
        <v>285</v>
      </c>
      <c r="T55" s="27" t="s">
        <v>483</v>
      </c>
      <c r="U55" s="27" t="s">
        <v>484</v>
      </c>
      <c r="V55" s="27">
        <f t="shared" si="29"/>
        <v>0.04145152</v>
      </c>
      <c r="W55" s="27">
        <f t="shared" si="26"/>
        <v>3.3161216</v>
      </c>
      <c r="X55" s="42"/>
      <c r="Y55" s="42"/>
      <c r="Z55" s="27">
        <v>5.474</v>
      </c>
      <c r="AA55" s="27" t="s">
        <v>78</v>
      </c>
      <c r="AB55" s="27">
        <v>80</v>
      </c>
      <c r="AC55" s="27">
        <v>40</v>
      </c>
      <c r="AD55" s="27">
        <f t="shared" si="25"/>
        <v>3200</v>
      </c>
      <c r="AE55" s="27" t="s">
        <v>516</v>
      </c>
      <c r="AF55" s="27">
        <v>3200</v>
      </c>
      <c r="AG55" s="27" t="s">
        <v>519</v>
      </c>
      <c r="AH55" s="27">
        <v>200067004</v>
      </c>
      <c r="AI55" s="27" t="s">
        <v>472</v>
      </c>
      <c r="AJ55" s="27" t="s">
        <v>218</v>
      </c>
      <c r="AK55" s="27">
        <v>3</v>
      </c>
      <c r="AL55" s="27" t="s">
        <v>436</v>
      </c>
      <c r="AM55" s="27" t="s">
        <v>83</v>
      </c>
      <c r="AN55" s="27" t="s">
        <v>84</v>
      </c>
      <c r="AO55" s="27">
        <v>9</v>
      </c>
      <c r="AP55" s="27" t="s">
        <v>468</v>
      </c>
      <c r="AQ55" s="27" t="s">
        <v>285</v>
      </c>
      <c r="AR55" s="27" t="s">
        <v>145</v>
      </c>
      <c r="AS55" s="27">
        <v>6</v>
      </c>
      <c r="AT55" s="27" t="s">
        <v>483</v>
      </c>
      <c r="AU55" s="27">
        <v>40</v>
      </c>
      <c r="AV55" s="27" t="s">
        <v>520</v>
      </c>
      <c r="AW55" s="27" t="s">
        <v>484</v>
      </c>
      <c r="AX55" s="59">
        <v>0.04145152</v>
      </c>
      <c r="AY55" s="27" t="s">
        <v>502</v>
      </c>
      <c r="AZ55" s="27">
        <v>50</v>
      </c>
      <c r="BA55" s="27" t="s">
        <v>521</v>
      </c>
      <c r="BB55" s="27">
        <v>2444</v>
      </c>
      <c r="BC55" s="60">
        <v>0.59</v>
      </c>
      <c r="BD55" s="60">
        <f t="shared" si="21"/>
        <v>23.6</v>
      </c>
      <c r="BE55" s="27">
        <v>19</v>
      </c>
      <c r="BF55" s="27">
        <f t="shared" si="18"/>
        <v>2.375</v>
      </c>
      <c r="BG55" s="79">
        <v>18</v>
      </c>
      <c r="BH55" s="80">
        <f t="shared" si="22"/>
        <v>18.3919372900336</v>
      </c>
      <c r="BI55" s="60">
        <f t="shared" si="23"/>
        <v>18.7838745800672</v>
      </c>
      <c r="BJ55" s="81">
        <f t="shared" si="24"/>
        <v>3.75677491601344</v>
      </c>
      <c r="BK55" s="82" t="s">
        <v>516</v>
      </c>
      <c r="BL55" s="81">
        <v>4</v>
      </c>
      <c r="BM55" s="27">
        <v>80</v>
      </c>
      <c r="BN55" s="60">
        <f t="shared" si="11"/>
        <v>1502.70996640538</v>
      </c>
      <c r="BO55" s="27" t="s">
        <v>476</v>
      </c>
      <c r="BP55" s="26">
        <f t="shared" si="19"/>
        <v>3.3161216</v>
      </c>
    </row>
    <row r="56" s="7" customFormat="1" ht="42" customHeight="1" spans="1:68">
      <c r="A56" s="28"/>
      <c r="B56" s="29" t="s">
        <v>522</v>
      </c>
      <c r="C56" s="43"/>
      <c r="D56" s="29" t="s">
        <v>523</v>
      </c>
      <c r="E56" s="29" t="s">
        <v>466</v>
      </c>
      <c r="F56" s="29" t="s">
        <v>433</v>
      </c>
      <c r="G56" s="25">
        <v>8.65</v>
      </c>
      <c r="H56" s="25">
        <f t="shared" si="1"/>
        <v>7.65486725663717</v>
      </c>
      <c r="I56" s="25">
        <v>5</v>
      </c>
      <c r="J56" s="46"/>
      <c r="K56" s="25">
        <v>14</v>
      </c>
      <c r="L56" s="25" t="s">
        <v>403</v>
      </c>
      <c r="M56" s="25">
        <v>19</v>
      </c>
      <c r="N56" s="29" t="s">
        <v>524</v>
      </c>
      <c r="O56" s="29" t="s">
        <v>73</v>
      </c>
      <c r="P56" s="29" t="s">
        <v>74</v>
      </c>
      <c r="Q56" s="29">
        <v>9</v>
      </c>
      <c r="R56" s="29" t="s">
        <v>468</v>
      </c>
      <c r="S56" s="29" t="s">
        <v>285</v>
      </c>
      <c r="T56" s="29" t="s">
        <v>483</v>
      </c>
      <c r="U56" s="29" t="s">
        <v>484</v>
      </c>
      <c r="V56" s="29">
        <f t="shared" si="29"/>
        <v>0.04145152</v>
      </c>
      <c r="W56" s="29">
        <f t="shared" si="26"/>
        <v>3.108864</v>
      </c>
      <c r="X56" s="43"/>
      <c r="Y56" s="43"/>
      <c r="Z56" s="29">
        <v>5.474</v>
      </c>
      <c r="AA56" s="29" t="s">
        <v>78</v>
      </c>
      <c r="AB56" s="29">
        <v>75</v>
      </c>
      <c r="AC56" s="29">
        <v>40</v>
      </c>
      <c r="AD56" s="29">
        <f t="shared" si="25"/>
        <v>3000</v>
      </c>
      <c r="AE56" s="29" t="s">
        <v>522</v>
      </c>
      <c r="AF56" s="29">
        <v>3000</v>
      </c>
      <c r="AG56" s="29" t="s">
        <v>525</v>
      </c>
      <c r="AH56" s="29">
        <v>200067006</v>
      </c>
      <c r="AI56" s="29" t="s">
        <v>472</v>
      </c>
      <c r="AJ56" s="29" t="s">
        <v>218</v>
      </c>
      <c r="AK56" s="29">
        <v>3</v>
      </c>
      <c r="AL56" s="29" t="s">
        <v>428</v>
      </c>
      <c r="AM56" s="29" t="s">
        <v>83</v>
      </c>
      <c r="AN56" s="29" t="s">
        <v>84</v>
      </c>
      <c r="AO56" s="29">
        <v>9</v>
      </c>
      <c r="AP56" s="29" t="s">
        <v>468</v>
      </c>
      <c r="AQ56" s="29" t="s">
        <v>285</v>
      </c>
      <c r="AR56" s="29" t="s">
        <v>145</v>
      </c>
      <c r="AS56" s="29">
        <v>6</v>
      </c>
      <c r="AT56" s="29" t="s">
        <v>483</v>
      </c>
      <c r="AU56" s="29">
        <v>40</v>
      </c>
      <c r="AV56" s="29" t="s">
        <v>526</v>
      </c>
      <c r="AW56" s="29" t="s">
        <v>484</v>
      </c>
      <c r="AX56" s="61">
        <v>0.04145152</v>
      </c>
      <c r="AY56" s="29" t="s">
        <v>502</v>
      </c>
      <c r="AZ56" s="29">
        <v>50</v>
      </c>
      <c r="BA56" s="29" t="s">
        <v>527</v>
      </c>
      <c r="BB56" s="29">
        <v>2444</v>
      </c>
      <c r="BC56" s="60">
        <v>0.59</v>
      </c>
      <c r="BD56" s="60">
        <f t="shared" si="21"/>
        <v>23.6</v>
      </c>
      <c r="BE56" s="29">
        <v>19</v>
      </c>
      <c r="BF56" s="29">
        <f t="shared" si="18"/>
        <v>2.375</v>
      </c>
      <c r="BG56" s="83">
        <v>18</v>
      </c>
      <c r="BH56" s="84">
        <f t="shared" si="22"/>
        <v>18.3919372900336</v>
      </c>
      <c r="BI56" s="62">
        <f t="shared" si="23"/>
        <v>18.7838745800672</v>
      </c>
      <c r="BJ56" s="85">
        <f t="shared" si="24"/>
        <v>3.75677491601344</v>
      </c>
      <c r="BK56" s="86" t="s">
        <v>522</v>
      </c>
      <c r="BL56" s="85">
        <v>4</v>
      </c>
      <c r="BM56" s="29">
        <v>75</v>
      </c>
      <c r="BN56" s="62">
        <f t="shared" si="11"/>
        <v>1408.79059350504</v>
      </c>
      <c r="BO56" s="29" t="s">
        <v>476</v>
      </c>
      <c r="BP56" s="28">
        <f t="shared" si="19"/>
        <v>3.108864</v>
      </c>
    </row>
    <row r="57" s="7" customFormat="1" ht="42" customHeight="1" spans="1:68">
      <c r="A57" s="36"/>
      <c r="B57" s="116" t="s">
        <v>528</v>
      </c>
      <c r="C57" s="37" t="s">
        <v>529</v>
      </c>
      <c r="D57" s="37" t="s">
        <v>530</v>
      </c>
      <c r="E57" s="37" t="s">
        <v>466</v>
      </c>
      <c r="F57" s="37" t="s">
        <v>263</v>
      </c>
      <c r="G57" s="31">
        <v>5.25</v>
      </c>
      <c r="H57" s="31">
        <f t="shared" si="1"/>
        <v>4.64601769911504</v>
      </c>
      <c r="I57" s="31">
        <v>5</v>
      </c>
      <c r="J57" s="31" t="s">
        <v>531</v>
      </c>
      <c r="K57" s="31">
        <v>10</v>
      </c>
      <c r="L57" s="31" t="s">
        <v>403</v>
      </c>
      <c r="M57" s="31">
        <v>11.29</v>
      </c>
      <c r="N57" s="37" t="s">
        <v>532</v>
      </c>
      <c r="O57" s="37" t="s">
        <v>73</v>
      </c>
      <c r="P57" s="37" t="s">
        <v>74</v>
      </c>
      <c r="Q57" s="37">
        <v>9</v>
      </c>
      <c r="R57" s="37" t="s">
        <v>468</v>
      </c>
      <c r="S57" s="37" t="s">
        <v>285</v>
      </c>
      <c r="T57" s="37" t="s">
        <v>483</v>
      </c>
      <c r="U57" s="37" t="s">
        <v>484</v>
      </c>
      <c r="V57" s="37">
        <f t="shared" si="29"/>
        <v>0.04145152</v>
      </c>
      <c r="W57" s="37">
        <f t="shared" si="26"/>
        <v>0.4145152</v>
      </c>
      <c r="X57" s="37">
        <f>ROUND(2500/230,0)</f>
        <v>11</v>
      </c>
      <c r="Y57" s="37">
        <f>SUM(AB57:AB58)/X50*(512*352*0.000001)</f>
        <v>0.32768</v>
      </c>
      <c r="Z57" s="37">
        <v>6.296</v>
      </c>
      <c r="AA57" s="37" t="s">
        <v>78</v>
      </c>
      <c r="AB57" s="37">
        <v>10</v>
      </c>
      <c r="AC57" s="37">
        <v>40</v>
      </c>
      <c r="AD57" s="37">
        <f t="shared" si="25"/>
        <v>400</v>
      </c>
      <c r="AE57" s="116" t="s">
        <v>528</v>
      </c>
      <c r="AF57" s="37">
        <v>400</v>
      </c>
      <c r="AG57" s="37" t="s">
        <v>533</v>
      </c>
      <c r="AH57" s="37">
        <v>200072943</v>
      </c>
      <c r="AI57" s="37" t="s">
        <v>472</v>
      </c>
      <c r="AJ57" s="37" t="s">
        <v>534</v>
      </c>
      <c r="AK57" s="37">
        <v>4</v>
      </c>
      <c r="AL57" s="37" t="s">
        <v>267</v>
      </c>
      <c r="AM57" s="37" t="s">
        <v>83</v>
      </c>
      <c r="AN57" s="37" t="s">
        <v>84</v>
      </c>
      <c r="AO57" s="37">
        <v>9</v>
      </c>
      <c r="AP57" s="37" t="s">
        <v>468</v>
      </c>
      <c r="AQ57" s="37" t="s">
        <v>285</v>
      </c>
      <c r="AR57" s="37" t="s">
        <v>145</v>
      </c>
      <c r="AS57" s="37">
        <v>6</v>
      </c>
      <c r="AT57" s="37" t="s">
        <v>483</v>
      </c>
      <c r="AU57" s="37">
        <v>40</v>
      </c>
      <c r="AV57" s="37" t="s">
        <v>535</v>
      </c>
      <c r="AW57" s="37" t="s">
        <v>484</v>
      </c>
      <c r="AX57" s="66">
        <v>0.04145152</v>
      </c>
      <c r="AY57" s="37" t="s">
        <v>536</v>
      </c>
      <c r="AZ57" s="37">
        <v>50</v>
      </c>
      <c r="BA57" s="37" t="s">
        <v>537</v>
      </c>
      <c r="BB57" s="37">
        <v>2444</v>
      </c>
      <c r="BC57" s="64">
        <v>0.37</v>
      </c>
      <c r="BD57" s="64">
        <f t="shared" si="21"/>
        <v>14.8</v>
      </c>
      <c r="BE57" s="37">
        <v>15</v>
      </c>
      <c r="BF57" s="37">
        <f t="shared" si="18"/>
        <v>1.875</v>
      </c>
      <c r="BG57" s="79">
        <v>14</v>
      </c>
      <c r="BH57" s="80">
        <f t="shared" si="22"/>
        <v>14.3919372900336</v>
      </c>
      <c r="BI57" s="60">
        <f t="shared" si="23"/>
        <v>14.7838745800672</v>
      </c>
      <c r="BJ57" s="90">
        <f t="shared" si="24"/>
        <v>2.95677491601344</v>
      </c>
      <c r="BK57" s="91" t="s">
        <v>528</v>
      </c>
      <c r="BL57" s="90">
        <v>3.18</v>
      </c>
      <c r="BM57" s="37">
        <v>10</v>
      </c>
      <c r="BN57" s="60">
        <f t="shared" si="11"/>
        <v>147.838745800672</v>
      </c>
      <c r="BO57" s="37" t="s">
        <v>476</v>
      </c>
      <c r="BP57" s="36">
        <f t="shared" si="19"/>
        <v>0.4145152</v>
      </c>
    </row>
    <row r="58" s="7" customFormat="1" ht="42" customHeight="1" spans="1:68">
      <c r="A58" s="28"/>
      <c r="B58" s="114" t="s">
        <v>538</v>
      </c>
      <c r="C58" s="29"/>
      <c r="D58" s="29" t="s">
        <v>539</v>
      </c>
      <c r="E58" s="29" t="s">
        <v>466</v>
      </c>
      <c r="F58" s="29" t="s">
        <v>263</v>
      </c>
      <c r="G58" s="25">
        <v>5.25</v>
      </c>
      <c r="H58" s="25">
        <f t="shared" si="1"/>
        <v>4.64601769911504</v>
      </c>
      <c r="I58" s="25">
        <v>5</v>
      </c>
      <c r="J58" s="25"/>
      <c r="K58" s="25">
        <v>10</v>
      </c>
      <c r="L58" s="25" t="s">
        <v>403</v>
      </c>
      <c r="M58" s="25">
        <v>11.29</v>
      </c>
      <c r="N58" s="29" t="s">
        <v>540</v>
      </c>
      <c r="O58" s="29" t="s">
        <v>73</v>
      </c>
      <c r="P58" s="29" t="s">
        <v>74</v>
      </c>
      <c r="Q58" s="29">
        <v>9</v>
      </c>
      <c r="R58" s="29" t="s">
        <v>468</v>
      </c>
      <c r="S58" s="29" t="s">
        <v>285</v>
      </c>
      <c r="T58" s="29" t="s">
        <v>483</v>
      </c>
      <c r="U58" s="29" t="s">
        <v>484</v>
      </c>
      <c r="V58" s="29">
        <f t="shared" si="29"/>
        <v>0.04145152</v>
      </c>
      <c r="W58" s="29">
        <f t="shared" si="26"/>
        <v>0.4145152</v>
      </c>
      <c r="X58" s="29"/>
      <c r="Y58" s="29"/>
      <c r="Z58" s="29">
        <v>6.296</v>
      </c>
      <c r="AA58" s="29" t="s">
        <v>78</v>
      </c>
      <c r="AB58" s="29">
        <v>10</v>
      </c>
      <c r="AC58" s="29">
        <v>40</v>
      </c>
      <c r="AD58" s="29">
        <f t="shared" si="25"/>
        <v>400</v>
      </c>
      <c r="AE58" s="114" t="s">
        <v>538</v>
      </c>
      <c r="AF58" s="29">
        <v>400</v>
      </c>
      <c r="AG58" s="29" t="s">
        <v>541</v>
      </c>
      <c r="AH58" s="29">
        <v>200072944</v>
      </c>
      <c r="AI58" s="29" t="s">
        <v>472</v>
      </c>
      <c r="AJ58" s="29" t="s">
        <v>534</v>
      </c>
      <c r="AK58" s="29">
        <v>4</v>
      </c>
      <c r="AL58" s="29" t="s">
        <v>267</v>
      </c>
      <c r="AM58" s="29" t="s">
        <v>83</v>
      </c>
      <c r="AN58" s="29" t="s">
        <v>84</v>
      </c>
      <c r="AO58" s="29">
        <v>9</v>
      </c>
      <c r="AP58" s="29" t="s">
        <v>468</v>
      </c>
      <c r="AQ58" s="29" t="s">
        <v>285</v>
      </c>
      <c r="AR58" s="29" t="s">
        <v>145</v>
      </c>
      <c r="AS58" s="29">
        <v>6</v>
      </c>
      <c r="AT58" s="29" t="s">
        <v>483</v>
      </c>
      <c r="AU58" s="29">
        <v>40</v>
      </c>
      <c r="AV58" s="29" t="s">
        <v>542</v>
      </c>
      <c r="AW58" s="29" t="s">
        <v>484</v>
      </c>
      <c r="AX58" s="61">
        <v>0.04145152</v>
      </c>
      <c r="AY58" s="29" t="s">
        <v>536</v>
      </c>
      <c r="AZ58" s="29">
        <v>50</v>
      </c>
      <c r="BA58" s="29" t="s">
        <v>543</v>
      </c>
      <c r="BB58" s="29">
        <v>2444</v>
      </c>
      <c r="BC58" s="60">
        <v>0.35</v>
      </c>
      <c r="BD58" s="60">
        <f t="shared" si="21"/>
        <v>14</v>
      </c>
      <c r="BE58" s="29">
        <v>15</v>
      </c>
      <c r="BF58" s="29">
        <f t="shared" si="18"/>
        <v>1.875</v>
      </c>
      <c r="BG58" s="83">
        <v>14</v>
      </c>
      <c r="BH58" s="84">
        <f t="shared" si="22"/>
        <v>14.3919372900336</v>
      </c>
      <c r="BI58" s="62">
        <f t="shared" si="23"/>
        <v>14.7838745800672</v>
      </c>
      <c r="BJ58" s="85">
        <f t="shared" si="24"/>
        <v>2.95677491601344</v>
      </c>
      <c r="BK58" s="86" t="s">
        <v>538</v>
      </c>
      <c r="BL58" s="85">
        <v>3.18</v>
      </c>
      <c r="BM58" s="29">
        <v>10</v>
      </c>
      <c r="BN58" s="62">
        <f t="shared" si="11"/>
        <v>147.838745800672</v>
      </c>
      <c r="BO58" s="29" t="s">
        <v>476</v>
      </c>
      <c r="BP58" s="28">
        <f t="shared" si="19"/>
        <v>0.4145152</v>
      </c>
    </row>
    <row r="59" s="7" customFormat="1" ht="42" customHeight="1" spans="1:68">
      <c r="A59" s="32"/>
      <c r="B59" s="33" t="s">
        <v>544</v>
      </c>
      <c r="C59" s="33" t="s">
        <v>545</v>
      </c>
      <c r="D59" s="33" t="s">
        <v>546</v>
      </c>
      <c r="E59" s="33" t="s">
        <v>466</v>
      </c>
      <c r="F59" s="33" t="s">
        <v>547</v>
      </c>
      <c r="G59" s="31">
        <f>J59-6</f>
        <v>29.2</v>
      </c>
      <c r="H59" s="31">
        <f t="shared" si="1"/>
        <v>25.8407079646018</v>
      </c>
      <c r="I59" s="31">
        <v>5</v>
      </c>
      <c r="J59" s="31">
        <v>35.2</v>
      </c>
      <c r="K59" s="31">
        <v>44</v>
      </c>
      <c r="L59" s="31" t="s">
        <v>403</v>
      </c>
      <c r="M59" s="31">
        <v>57</v>
      </c>
      <c r="N59" s="33" t="s">
        <v>548</v>
      </c>
      <c r="O59" s="33" t="s">
        <v>73</v>
      </c>
      <c r="P59" s="33" t="s">
        <v>74</v>
      </c>
      <c r="Q59" s="33">
        <v>9</v>
      </c>
      <c r="R59" s="33" t="s">
        <v>468</v>
      </c>
      <c r="S59" s="33" t="s">
        <v>285</v>
      </c>
      <c r="T59" s="33" t="s">
        <v>549</v>
      </c>
      <c r="U59" s="33" t="s">
        <v>550</v>
      </c>
      <c r="V59" s="33">
        <f>230*173*176*0.000000001</f>
        <v>0.00700304</v>
      </c>
      <c r="W59" s="33">
        <f t="shared" si="26"/>
        <v>4.902128</v>
      </c>
      <c r="X59" s="33">
        <f>ROUND(2500/176,0)</f>
        <v>14</v>
      </c>
      <c r="Y59" s="33">
        <f>AB59/X59*(230*173*0.000001)</f>
        <v>1.9895</v>
      </c>
      <c r="Z59" s="33">
        <v>1.003</v>
      </c>
      <c r="AA59" s="33" t="s">
        <v>78</v>
      </c>
      <c r="AB59" s="33">
        <v>700</v>
      </c>
      <c r="AC59" s="33">
        <v>2</v>
      </c>
      <c r="AD59" s="33">
        <f t="shared" si="25"/>
        <v>1400</v>
      </c>
      <c r="AE59" s="33" t="s">
        <v>544</v>
      </c>
      <c r="AF59" s="33">
        <v>1396</v>
      </c>
      <c r="AG59" s="33" t="s">
        <v>551</v>
      </c>
      <c r="AH59" s="33">
        <v>200069905</v>
      </c>
      <c r="AI59" s="33" t="s">
        <v>472</v>
      </c>
      <c r="AJ59" s="33" t="s">
        <v>218</v>
      </c>
      <c r="AK59" s="33">
        <v>3</v>
      </c>
      <c r="AL59" s="33" t="s">
        <v>552</v>
      </c>
      <c r="AM59" s="33" t="s">
        <v>83</v>
      </c>
      <c r="AN59" s="33" t="s">
        <v>84</v>
      </c>
      <c r="AO59" s="33">
        <v>9</v>
      </c>
      <c r="AP59" s="33" t="s">
        <v>468</v>
      </c>
      <c r="AQ59" s="33" t="s">
        <v>285</v>
      </c>
      <c r="AR59" s="33" t="s">
        <v>145</v>
      </c>
      <c r="AS59" s="33">
        <v>18</v>
      </c>
      <c r="AT59" s="33" t="s">
        <v>549</v>
      </c>
      <c r="AU59" s="33">
        <v>2</v>
      </c>
      <c r="AV59" s="33" t="s">
        <v>553</v>
      </c>
      <c r="AW59" s="33" t="s">
        <v>550</v>
      </c>
      <c r="AX59" s="63">
        <v>0.00700304</v>
      </c>
      <c r="AY59" s="33" t="s">
        <v>554</v>
      </c>
      <c r="AZ59" s="33">
        <v>264</v>
      </c>
      <c r="BA59" s="33" t="s">
        <v>555</v>
      </c>
      <c r="BB59" s="33">
        <v>2256</v>
      </c>
      <c r="BC59" s="64">
        <v>2.89</v>
      </c>
      <c r="BD59" s="64">
        <f t="shared" si="21"/>
        <v>5.78</v>
      </c>
      <c r="BE59" s="33">
        <v>55</v>
      </c>
      <c r="BF59" s="33">
        <f t="shared" si="18"/>
        <v>6.875</v>
      </c>
      <c r="BG59" s="83">
        <v>4.55</v>
      </c>
      <c r="BH59" s="84">
        <f t="shared" si="22"/>
        <v>4.61624396706728</v>
      </c>
      <c r="BI59" s="62">
        <f t="shared" si="23"/>
        <v>4.68248793413457</v>
      </c>
      <c r="BJ59" s="87">
        <f t="shared" si="24"/>
        <v>18.7299517365383</v>
      </c>
      <c r="BK59" s="88" t="s">
        <v>544</v>
      </c>
      <c r="BL59" s="87">
        <v>22.37</v>
      </c>
      <c r="BM59" s="33">
        <v>700</v>
      </c>
      <c r="BN59" s="62">
        <f t="shared" si="11"/>
        <v>3277.7415538942</v>
      </c>
      <c r="BO59" s="33" t="s">
        <v>476</v>
      </c>
      <c r="BP59" s="32">
        <f t="shared" si="19"/>
        <v>4.902128</v>
      </c>
    </row>
    <row r="60" s="7" customFormat="1" ht="42" customHeight="1" spans="1:68">
      <c r="A60" s="36"/>
      <c r="B60" s="36" t="s">
        <v>556</v>
      </c>
      <c r="C60" s="36" t="s">
        <v>557</v>
      </c>
      <c r="D60" s="36" t="s">
        <v>558</v>
      </c>
      <c r="E60" s="36" t="s">
        <v>70</v>
      </c>
      <c r="F60" s="36" t="s">
        <v>559</v>
      </c>
      <c r="G60" s="31">
        <f t="shared" ref="G60:G67" si="30">J60-7</f>
        <v>28</v>
      </c>
      <c r="H60" s="31">
        <f t="shared" si="1"/>
        <v>24.7787610619469</v>
      </c>
      <c r="I60" s="31">
        <v>5</v>
      </c>
      <c r="J60" s="31">
        <v>35</v>
      </c>
      <c r="K60" s="31">
        <v>49</v>
      </c>
      <c r="L60" s="31">
        <v>69</v>
      </c>
      <c r="M60" s="31">
        <v>79</v>
      </c>
      <c r="N60" s="36" t="s">
        <v>560</v>
      </c>
      <c r="O60" s="36" t="s">
        <v>73</v>
      </c>
      <c r="P60" s="36" t="s">
        <v>74</v>
      </c>
      <c r="Q60" s="36">
        <v>180</v>
      </c>
      <c r="R60" s="36" t="s">
        <v>561</v>
      </c>
      <c r="S60" s="36">
        <v>20.7</v>
      </c>
      <c r="T60" s="36" t="s">
        <v>562</v>
      </c>
      <c r="U60" s="36" t="s">
        <v>563</v>
      </c>
      <c r="V60" s="27">
        <f t="shared" ref="V60:V67" si="31">625*250*308*0.000000001</f>
        <v>0.048125</v>
      </c>
      <c r="W60" s="27">
        <f t="shared" si="26"/>
        <v>7.940625</v>
      </c>
      <c r="X60" s="27">
        <f>ROUND(2500/308,0)</f>
        <v>8</v>
      </c>
      <c r="Y60" s="27">
        <f>SUM(AB60:AB67)/X60*(625*250*0.000001)</f>
        <v>12.59765625</v>
      </c>
      <c r="Z60" s="36">
        <v>3.293</v>
      </c>
      <c r="AA60" s="36" t="s">
        <v>78</v>
      </c>
      <c r="AB60" s="36">
        <v>165</v>
      </c>
      <c r="AC60" s="36">
        <v>5</v>
      </c>
      <c r="AD60" s="36">
        <f t="shared" ref="AD60:AD69" si="32">AB60*AC60</f>
        <v>825</v>
      </c>
      <c r="AE60" s="36" t="s">
        <v>556</v>
      </c>
      <c r="AF60" s="36">
        <v>825</v>
      </c>
      <c r="AG60" s="36" t="s">
        <v>564</v>
      </c>
      <c r="AH60" s="36">
        <v>200073786</v>
      </c>
      <c r="AI60" s="36" t="s">
        <v>80</v>
      </c>
      <c r="AJ60" s="36" t="s">
        <v>218</v>
      </c>
      <c r="AK60" s="36">
        <v>3</v>
      </c>
      <c r="AL60" s="36" t="s">
        <v>565</v>
      </c>
      <c r="AM60" s="36" t="s">
        <v>83</v>
      </c>
      <c r="AN60" s="36" t="s">
        <v>84</v>
      </c>
      <c r="AO60" s="36">
        <v>180</v>
      </c>
      <c r="AP60" s="36" t="s">
        <v>561</v>
      </c>
      <c r="AQ60" s="36">
        <v>20.7</v>
      </c>
      <c r="AR60" s="36" t="s">
        <v>85</v>
      </c>
      <c r="AS60" s="36">
        <v>6</v>
      </c>
      <c r="AT60" s="36" t="s">
        <v>562</v>
      </c>
      <c r="AU60" s="36">
        <v>5</v>
      </c>
      <c r="AV60" s="36" t="s">
        <v>566</v>
      </c>
      <c r="AW60" s="36" t="s">
        <v>563</v>
      </c>
      <c r="AX60" s="69">
        <v>0.048125</v>
      </c>
      <c r="AY60" s="36" t="s">
        <v>567</v>
      </c>
      <c r="AZ60" s="36">
        <v>42</v>
      </c>
      <c r="BA60" s="36" t="s">
        <v>568</v>
      </c>
      <c r="BB60" s="36">
        <v>2301</v>
      </c>
      <c r="BC60" s="64" t="e">
        <f>+VLOOKUP(#REF!,[1]Sheet1!$A$1:$K$208,6,0)</f>
        <v>#REF!</v>
      </c>
      <c r="BD60" s="70" t="e">
        <f t="shared" si="21"/>
        <v>#REF!</v>
      </c>
      <c r="BE60" s="36">
        <v>65</v>
      </c>
      <c r="BF60" s="36">
        <f t="shared" ref="BF60:BF67" si="33">BE60/8</f>
        <v>8.125</v>
      </c>
      <c r="BG60" s="79">
        <v>9</v>
      </c>
      <c r="BH60" s="80">
        <f t="shared" si="22"/>
        <v>9.45513654096229</v>
      </c>
      <c r="BI60" s="60">
        <f t="shared" si="23"/>
        <v>9.91027308192458</v>
      </c>
      <c r="BJ60" s="81">
        <f t="shared" si="24"/>
        <v>15.8564369310793</v>
      </c>
      <c r="BK60" s="82" t="s">
        <v>556</v>
      </c>
      <c r="BL60" s="81">
        <v>17.49</v>
      </c>
      <c r="BM60" s="36">
        <v>165</v>
      </c>
      <c r="BN60" s="60">
        <f t="shared" si="11"/>
        <v>1635.19505851756</v>
      </c>
      <c r="BO60" s="36" t="s">
        <v>89</v>
      </c>
      <c r="BP60" s="36">
        <f t="shared" si="19"/>
        <v>7.940625</v>
      </c>
    </row>
    <row r="61" s="7" customFormat="1" ht="42" customHeight="1" spans="1:68">
      <c r="A61" s="27"/>
      <c r="B61" s="27" t="s">
        <v>569</v>
      </c>
      <c r="C61" s="26"/>
      <c r="D61" s="27" t="s">
        <v>570</v>
      </c>
      <c r="E61" s="27" t="s">
        <v>70</v>
      </c>
      <c r="F61" s="27" t="s">
        <v>571</v>
      </c>
      <c r="G61" s="25">
        <f t="shared" si="30"/>
        <v>28</v>
      </c>
      <c r="H61" s="25">
        <f t="shared" si="1"/>
        <v>24.7787610619469</v>
      </c>
      <c r="I61" s="25">
        <v>5</v>
      </c>
      <c r="J61" s="25">
        <v>35</v>
      </c>
      <c r="K61" s="25">
        <v>49</v>
      </c>
      <c r="L61" s="25">
        <v>69</v>
      </c>
      <c r="M61" s="25">
        <v>79</v>
      </c>
      <c r="N61" s="27" t="s">
        <v>572</v>
      </c>
      <c r="O61" s="27" t="s">
        <v>73</v>
      </c>
      <c r="P61" s="27" t="s">
        <v>74</v>
      </c>
      <c r="Q61" s="27">
        <v>180</v>
      </c>
      <c r="R61" s="27" t="s">
        <v>561</v>
      </c>
      <c r="S61" s="27">
        <v>20.7</v>
      </c>
      <c r="T61" s="27" t="s">
        <v>562</v>
      </c>
      <c r="U61" s="27" t="s">
        <v>563</v>
      </c>
      <c r="V61" s="27">
        <f t="shared" si="31"/>
        <v>0.048125</v>
      </c>
      <c r="W61" s="27">
        <f t="shared" si="26"/>
        <v>5.775</v>
      </c>
      <c r="X61" s="27"/>
      <c r="Y61" s="27"/>
      <c r="Z61" s="27">
        <v>3.293</v>
      </c>
      <c r="AA61" s="27" t="s">
        <v>78</v>
      </c>
      <c r="AB61" s="27">
        <v>120</v>
      </c>
      <c r="AC61" s="27">
        <v>5</v>
      </c>
      <c r="AD61" s="27">
        <f t="shared" si="32"/>
        <v>600</v>
      </c>
      <c r="AE61" s="27" t="s">
        <v>569</v>
      </c>
      <c r="AF61" s="27">
        <v>600</v>
      </c>
      <c r="AG61" s="27" t="s">
        <v>573</v>
      </c>
      <c r="AH61" s="27">
        <v>200083868</v>
      </c>
      <c r="AI61" s="27" t="s">
        <v>80</v>
      </c>
      <c r="AJ61" s="27" t="s">
        <v>218</v>
      </c>
      <c r="AK61" s="27">
        <v>3</v>
      </c>
      <c r="AL61" s="27" t="s">
        <v>574</v>
      </c>
      <c r="AM61" s="27" t="s">
        <v>83</v>
      </c>
      <c r="AN61" s="27" t="s">
        <v>84</v>
      </c>
      <c r="AO61" s="27">
        <v>180</v>
      </c>
      <c r="AP61" s="27" t="s">
        <v>561</v>
      </c>
      <c r="AQ61" s="27">
        <v>20.7</v>
      </c>
      <c r="AR61" s="27" t="s">
        <v>85</v>
      </c>
      <c r="AS61" s="27">
        <v>6</v>
      </c>
      <c r="AT61" s="27" t="s">
        <v>562</v>
      </c>
      <c r="AU61" s="27">
        <v>5</v>
      </c>
      <c r="AV61" s="27" t="s">
        <v>575</v>
      </c>
      <c r="AW61" s="27" t="s">
        <v>563</v>
      </c>
      <c r="AX61" s="59">
        <v>0.048125</v>
      </c>
      <c r="AY61" s="27" t="s">
        <v>567</v>
      </c>
      <c r="AZ61" s="27">
        <v>42</v>
      </c>
      <c r="BA61" s="27" t="s">
        <v>576</v>
      </c>
      <c r="BB61" s="27">
        <v>2301</v>
      </c>
      <c r="BC61" s="60" t="e">
        <f>+VLOOKUP(#REF!,[1]Sheet1!$A$1:$K$208,6,0)</f>
        <v>#REF!</v>
      </c>
      <c r="BD61" s="71" t="e">
        <f t="shared" si="21"/>
        <v>#REF!</v>
      </c>
      <c r="BE61" s="27">
        <v>65</v>
      </c>
      <c r="BF61" s="27">
        <f t="shared" si="33"/>
        <v>8.125</v>
      </c>
      <c r="BG61" s="79">
        <v>9</v>
      </c>
      <c r="BH61" s="80">
        <f t="shared" si="22"/>
        <v>9.45513654096229</v>
      </c>
      <c r="BI61" s="60">
        <f t="shared" si="23"/>
        <v>9.91027308192458</v>
      </c>
      <c r="BJ61" s="81">
        <f t="shared" si="24"/>
        <v>15.8564369310793</v>
      </c>
      <c r="BK61" s="82" t="s">
        <v>569</v>
      </c>
      <c r="BL61" s="81">
        <v>17.49</v>
      </c>
      <c r="BM61" s="27">
        <v>120</v>
      </c>
      <c r="BN61" s="60">
        <f t="shared" si="11"/>
        <v>1189.23276983095</v>
      </c>
      <c r="BO61" s="27" t="s">
        <v>89</v>
      </c>
      <c r="BP61" s="26">
        <f t="shared" si="19"/>
        <v>5.775</v>
      </c>
    </row>
    <row r="62" s="7" customFormat="1" ht="42" customHeight="1" spans="1:68">
      <c r="A62" s="26"/>
      <c r="B62" s="26" t="s">
        <v>577</v>
      </c>
      <c r="C62" s="26"/>
      <c r="D62" s="26" t="s">
        <v>578</v>
      </c>
      <c r="E62" s="26" t="s">
        <v>70</v>
      </c>
      <c r="F62" s="26" t="s">
        <v>579</v>
      </c>
      <c r="G62" s="25">
        <f t="shared" si="30"/>
        <v>28</v>
      </c>
      <c r="H62" s="25">
        <f t="shared" si="1"/>
        <v>24.7787610619469</v>
      </c>
      <c r="I62" s="25">
        <v>5</v>
      </c>
      <c r="J62" s="25">
        <v>35</v>
      </c>
      <c r="K62" s="25">
        <v>49</v>
      </c>
      <c r="L62" s="25">
        <v>69</v>
      </c>
      <c r="M62" s="25">
        <v>79</v>
      </c>
      <c r="N62" s="26" t="s">
        <v>580</v>
      </c>
      <c r="O62" s="26" t="s">
        <v>73</v>
      </c>
      <c r="P62" s="26" t="s">
        <v>74</v>
      </c>
      <c r="Q62" s="26">
        <v>180</v>
      </c>
      <c r="R62" s="26" t="s">
        <v>561</v>
      </c>
      <c r="S62" s="26">
        <v>20.7</v>
      </c>
      <c r="T62" s="26" t="s">
        <v>562</v>
      </c>
      <c r="U62" s="26" t="s">
        <v>563</v>
      </c>
      <c r="V62" s="27">
        <f t="shared" si="31"/>
        <v>0.048125</v>
      </c>
      <c r="W62" s="27">
        <f t="shared" si="26"/>
        <v>2.8875</v>
      </c>
      <c r="X62" s="27"/>
      <c r="Y62" s="27"/>
      <c r="Z62" s="26">
        <v>3.293</v>
      </c>
      <c r="AA62" s="26" t="s">
        <v>78</v>
      </c>
      <c r="AB62" s="26">
        <v>60</v>
      </c>
      <c r="AC62" s="26">
        <v>5</v>
      </c>
      <c r="AD62" s="26">
        <f t="shared" si="32"/>
        <v>300</v>
      </c>
      <c r="AE62" s="26" t="s">
        <v>577</v>
      </c>
      <c r="AF62" s="26">
        <v>300</v>
      </c>
      <c r="AG62" s="26" t="s">
        <v>581</v>
      </c>
      <c r="AH62" s="26">
        <v>200083867</v>
      </c>
      <c r="AI62" s="26" t="s">
        <v>80</v>
      </c>
      <c r="AJ62" s="26" t="s">
        <v>218</v>
      </c>
      <c r="AK62" s="26">
        <v>3</v>
      </c>
      <c r="AL62" s="26" t="s">
        <v>582</v>
      </c>
      <c r="AM62" s="26" t="s">
        <v>83</v>
      </c>
      <c r="AN62" s="26" t="s">
        <v>84</v>
      </c>
      <c r="AO62" s="26">
        <v>180</v>
      </c>
      <c r="AP62" s="26" t="s">
        <v>561</v>
      </c>
      <c r="AQ62" s="26">
        <v>20.7</v>
      </c>
      <c r="AR62" s="26" t="s">
        <v>85</v>
      </c>
      <c r="AS62" s="26">
        <v>6</v>
      </c>
      <c r="AT62" s="26" t="s">
        <v>562</v>
      </c>
      <c r="AU62" s="26">
        <v>5</v>
      </c>
      <c r="AV62" s="26" t="s">
        <v>583</v>
      </c>
      <c r="AW62" s="26" t="s">
        <v>563</v>
      </c>
      <c r="AX62" s="72">
        <v>0.048125</v>
      </c>
      <c r="AY62" s="26" t="s">
        <v>567</v>
      </c>
      <c r="AZ62" s="26">
        <v>42</v>
      </c>
      <c r="BA62" s="26" t="s">
        <v>584</v>
      </c>
      <c r="BB62" s="26">
        <v>2301</v>
      </c>
      <c r="BC62" s="60" t="e">
        <f>+VLOOKUP(#REF!,[1]Sheet1!$A$1:$K$208,6,0)</f>
        <v>#REF!</v>
      </c>
      <c r="BD62" s="71" t="e">
        <f t="shared" si="21"/>
        <v>#REF!</v>
      </c>
      <c r="BE62" s="26">
        <v>65</v>
      </c>
      <c r="BF62" s="26">
        <f t="shared" si="33"/>
        <v>8.125</v>
      </c>
      <c r="BG62" s="79">
        <v>9</v>
      </c>
      <c r="BH62" s="80">
        <f t="shared" si="22"/>
        <v>9.45513654096229</v>
      </c>
      <c r="BI62" s="60">
        <f t="shared" si="23"/>
        <v>9.91027308192458</v>
      </c>
      <c r="BJ62" s="81">
        <f t="shared" si="24"/>
        <v>15.8564369310793</v>
      </c>
      <c r="BK62" s="82" t="s">
        <v>577</v>
      </c>
      <c r="BL62" s="81">
        <v>17.49</v>
      </c>
      <c r="BM62" s="26">
        <v>60</v>
      </c>
      <c r="BN62" s="60">
        <f t="shared" si="11"/>
        <v>594.616384915475</v>
      </c>
      <c r="BO62" s="26" t="s">
        <v>89</v>
      </c>
      <c r="BP62" s="26">
        <f t="shared" si="19"/>
        <v>2.8875</v>
      </c>
    </row>
    <row r="63" s="7" customFormat="1" ht="42" customHeight="1" spans="1:68">
      <c r="A63" s="26"/>
      <c r="B63" s="26" t="s">
        <v>585</v>
      </c>
      <c r="C63" s="26"/>
      <c r="D63" s="26" t="s">
        <v>586</v>
      </c>
      <c r="E63" s="26" t="s">
        <v>70</v>
      </c>
      <c r="F63" s="26" t="s">
        <v>587</v>
      </c>
      <c r="G63" s="25">
        <f t="shared" si="30"/>
        <v>28</v>
      </c>
      <c r="H63" s="25">
        <f t="shared" si="1"/>
        <v>24.7787610619469</v>
      </c>
      <c r="I63" s="25">
        <v>5</v>
      </c>
      <c r="J63" s="25">
        <v>35</v>
      </c>
      <c r="K63" s="25">
        <v>49</v>
      </c>
      <c r="L63" s="25">
        <v>69</v>
      </c>
      <c r="M63" s="25">
        <v>79</v>
      </c>
      <c r="N63" s="26" t="s">
        <v>588</v>
      </c>
      <c r="O63" s="26" t="s">
        <v>73</v>
      </c>
      <c r="P63" s="26" t="s">
        <v>74</v>
      </c>
      <c r="Q63" s="26">
        <v>180</v>
      </c>
      <c r="R63" s="26" t="s">
        <v>561</v>
      </c>
      <c r="S63" s="26">
        <v>20.7</v>
      </c>
      <c r="T63" s="26" t="s">
        <v>562</v>
      </c>
      <c r="U63" s="26" t="s">
        <v>563</v>
      </c>
      <c r="V63" s="27">
        <f t="shared" si="31"/>
        <v>0.048125</v>
      </c>
      <c r="W63" s="27">
        <f t="shared" si="26"/>
        <v>2.8875</v>
      </c>
      <c r="X63" s="27"/>
      <c r="Y63" s="27"/>
      <c r="Z63" s="26">
        <v>3.293</v>
      </c>
      <c r="AA63" s="26" t="s">
        <v>78</v>
      </c>
      <c r="AB63" s="26">
        <v>60</v>
      </c>
      <c r="AC63" s="26">
        <v>5</v>
      </c>
      <c r="AD63" s="26">
        <f t="shared" si="32"/>
        <v>300</v>
      </c>
      <c r="AE63" s="26" t="s">
        <v>585</v>
      </c>
      <c r="AF63" s="26">
        <v>300</v>
      </c>
      <c r="AG63" s="26" t="s">
        <v>589</v>
      </c>
      <c r="AH63" s="26">
        <v>200073773</v>
      </c>
      <c r="AI63" s="26" t="s">
        <v>80</v>
      </c>
      <c r="AJ63" s="26" t="s">
        <v>218</v>
      </c>
      <c r="AK63" s="26">
        <v>3</v>
      </c>
      <c r="AL63" s="26" t="s">
        <v>590</v>
      </c>
      <c r="AM63" s="26" t="s">
        <v>83</v>
      </c>
      <c r="AN63" s="26" t="s">
        <v>84</v>
      </c>
      <c r="AO63" s="26">
        <v>180</v>
      </c>
      <c r="AP63" s="26" t="s">
        <v>561</v>
      </c>
      <c r="AQ63" s="26">
        <v>20.7</v>
      </c>
      <c r="AR63" s="26" t="s">
        <v>85</v>
      </c>
      <c r="AS63" s="26">
        <v>6</v>
      </c>
      <c r="AT63" s="26" t="s">
        <v>562</v>
      </c>
      <c r="AU63" s="26">
        <v>5</v>
      </c>
      <c r="AV63" s="26" t="s">
        <v>591</v>
      </c>
      <c r="AW63" s="26" t="s">
        <v>563</v>
      </c>
      <c r="AX63" s="72">
        <v>0.048125</v>
      </c>
      <c r="AY63" s="26" t="s">
        <v>567</v>
      </c>
      <c r="AZ63" s="26">
        <v>42</v>
      </c>
      <c r="BA63" s="26" t="s">
        <v>592</v>
      </c>
      <c r="BB63" s="26">
        <v>2301</v>
      </c>
      <c r="BC63" s="60" t="e">
        <f>+VLOOKUP(#REF!,[1]Sheet1!$A$1:$K$208,6,0)</f>
        <v>#REF!</v>
      </c>
      <c r="BD63" s="71" t="e">
        <f t="shared" si="21"/>
        <v>#REF!</v>
      </c>
      <c r="BE63" s="26">
        <v>65</v>
      </c>
      <c r="BF63" s="26">
        <f t="shared" si="33"/>
        <v>8.125</v>
      </c>
      <c r="BG63" s="79">
        <v>9</v>
      </c>
      <c r="BH63" s="80">
        <f t="shared" si="22"/>
        <v>9.45513654096229</v>
      </c>
      <c r="BI63" s="60">
        <f t="shared" si="23"/>
        <v>9.91027308192458</v>
      </c>
      <c r="BJ63" s="81">
        <f t="shared" si="24"/>
        <v>15.8564369310793</v>
      </c>
      <c r="BK63" s="82" t="s">
        <v>585</v>
      </c>
      <c r="BL63" s="81">
        <v>17.49</v>
      </c>
      <c r="BM63" s="26">
        <v>60</v>
      </c>
      <c r="BN63" s="60">
        <f t="shared" si="11"/>
        <v>594.616384915475</v>
      </c>
      <c r="BO63" s="26" t="s">
        <v>89</v>
      </c>
      <c r="BP63" s="26">
        <f t="shared" si="19"/>
        <v>2.8875</v>
      </c>
    </row>
    <row r="64" s="7" customFormat="1" ht="42" customHeight="1" spans="1:68">
      <c r="A64" s="26"/>
      <c r="B64" s="26" t="s">
        <v>593</v>
      </c>
      <c r="C64" s="26"/>
      <c r="D64" s="26" t="s">
        <v>594</v>
      </c>
      <c r="E64" s="26" t="s">
        <v>70</v>
      </c>
      <c r="F64" s="26" t="s">
        <v>595</v>
      </c>
      <c r="G64" s="25">
        <f t="shared" si="30"/>
        <v>28</v>
      </c>
      <c r="H64" s="25">
        <f t="shared" si="1"/>
        <v>24.7787610619469</v>
      </c>
      <c r="I64" s="25">
        <v>5</v>
      </c>
      <c r="J64" s="25">
        <v>35</v>
      </c>
      <c r="K64" s="25">
        <v>49</v>
      </c>
      <c r="L64" s="25">
        <v>69</v>
      </c>
      <c r="M64" s="25">
        <v>79</v>
      </c>
      <c r="N64" s="26" t="s">
        <v>596</v>
      </c>
      <c r="O64" s="26" t="s">
        <v>73</v>
      </c>
      <c r="P64" s="26" t="s">
        <v>74</v>
      </c>
      <c r="Q64" s="26">
        <v>180</v>
      </c>
      <c r="R64" s="26" t="s">
        <v>561</v>
      </c>
      <c r="S64" s="26">
        <v>20.7</v>
      </c>
      <c r="T64" s="26" t="s">
        <v>562</v>
      </c>
      <c r="U64" s="26" t="s">
        <v>563</v>
      </c>
      <c r="V64" s="27">
        <f t="shared" si="31"/>
        <v>0.048125</v>
      </c>
      <c r="W64" s="27">
        <f t="shared" si="26"/>
        <v>2.8875</v>
      </c>
      <c r="X64" s="27"/>
      <c r="Y64" s="27"/>
      <c r="Z64" s="26">
        <v>3.261</v>
      </c>
      <c r="AA64" s="26" t="s">
        <v>78</v>
      </c>
      <c r="AB64" s="26">
        <v>60</v>
      </c>
      <c r="AC64" s="26">
        <v>5</v>
      </c>
      <c r="AD64" s="26">
        <f t="shared" si="32"/>
        <v>300</v>
      </c>
      <c r="AE64" s="26" t="s">
        <v>593</v>
      </c>
      <c r="AF64" s="26">
        <v>300</v>
      </c>
      <c r="AG64" s="26" t="s">
        <v>597</v>
      </c>
      <c r="AH64" s="26">
        <v>200073789</v>
      </c>
      <c r="AI64" s="26" t="s">
        <v>80</v>
      </c>
      <c r="AJ64" s="26" t="s">
        <v>218</v>
      </c>
      <c r="AK64" s="26">
        <v>3</v>
      </c>
      <c r="AL64" s="26" t="s">
        <v>598</v>
      </c>
      <c r="AM64" s="26" t="s">
        <v>83</v>
      </c>
      <c r="AN64" s="26" t="s">
        <v>84</v>
      </c>
      <c r="AO64" s="26">
        <v>180</v>
      </c>
      <c r="AP64" s="26" t="s">
        <v>561</v>
      </c>
      <c r="AQ64" s="26">
        <v>20.7</v>
      </c>
      <c r="AR64" s="26" t="s">
        <v>85</v>
      </c>
      <c r="AS64" s="26">
        <v>6</v>
      </c>
      <c r="AT64" s="26" t="s">
        <v>562</v>
      </c>
      <c r="AU64" s="26">
        <v>5</v>
      </c>
      <c r="AV64" s="26" t="s">
        <v>599</v>
      </c>
      <c r="AW64" s="26" t="s">
        <v>563</v>
      </c>
      <c r="AX64" s="72">
        <v>0.048125</v>
      </c>
      <c r="AY64" s="26" t="s">
        <v>600</v>
      </c>
      <c r="AZ64" s="26">
        <v>42</v>
      </c>
      <c r="BA64" s="26" t="s">
        <v>601</v>
      </c>
      <c r="BB64" s="26">
        <v>2301</v>
      </c>
      <c r="BC64" s="60" t="e">
        <f>+VLOOKUP(#REF!,[1]Sheet1!$A$1:$K$208,6,0)</f>
        <v>#REF!</v>
      </c>
      <c r="BD64" s="71" t="e">
        <f t="shared" si="21"/>
        <v>#REF!</v>
      </c>
      <c r="BE64" s="26">
        <v>65</v>
      </c>
      <c r="BF64" s="26">
        <f t="shared" si="33"/>
        <v>8.125</v>
      </c>
      <c r="BG64" s="79">
        <v>9</v>
      </c>
      <c r="BH64" s="80">
        <f t="shared" si="22"/>
        <v>9.45513654096229</v>
      </c>
      <c r="BI64" s="60">
        <f t="shared" si="23"/>
        <v>9.91027308192458</v>
      </c>
      <c r="BJ64" s="81">
        <f t="shared" si="24"/>
        <v>15.8564369310793</v>
      </c>
      <c r="BK64" s="82" t="s">
        <v>593</v>
      </c>
      <c r="BL64" s="81">
        <v>17.49</v>
      </c>
      <c r="BM64" s="26">
        <v>60</v>
      </c>
      <c r="BN64" s="60">
        <f t="shared" si="11"/>
        <v>594.616384915475</v>
      </c>
      <c r="BO64" s="26" t="s">
        <v>89</v>
      </c>
      <c r="BP64" s="26">
        <f t="shared" si="19"/>
        <v>2.8875</v>
      </c>
    </row>
    <row r="65" s="7" customFormat="1" ht="42" customHeight="1" spans="1:68">
      <c r="A65" s="26"/>
      <c r="B65" s="26" t="s">
        <v>602</v>
      </c>
      <c r="C65" s="26"/>
      <c r="D65" s="26" t="s">
        <v>603</v>
      </c>
      <c r="E65" s="26" t="s">
        <v>70</v>
      </c>
      <c r="F65" s="26" t="s">
        <v>604</v>
      </c>
      <c r="G65" s="25">
        <f t="shared" si="30"/>
        <v>28</v>
      </c>
      <c r="H65" s="25">
        <f t="shared" si="1"/>
        <v>24.7787610619469</v>
      </c>
      <c r="I65" s="25">
        <v>5</v>
      </c>
      <c r="J65" s="25">
        <v>35</v>
      </c>
      <c r="K65" s="25">
        <v>49</v>
      </c>
      <c r="L65" s="25">
        <v>69</v>
      </c>
      <c r="M65" s="25">
        <v>79</v>
      </c>
      <c r="N65" s="26" t="s">
        <v>605</v>
      </c>
      <c r="O65" s="26" t="s">
        <v>73</v>
      </c>
      <c r="P65" s="26" t="s">
        <v>74</v>
      </c>
      <c r="Q65" s="26">
        <v>180</v>
      </c>
      <c r="R65" s="26" t="s">
        <v>561</v>
      </c>
      <c r="S65" s="26">
        <v>20.7</v>
      </c>
      <c r="T65" s="26" t="s">
        <v>562</v>
      </c>
      <c r="U65" s="26" t="s">
        <v>563</v>
      </c>
      <c r="V65" s="27">
        <f t="shared" si="31"/>
        <v>0.048125</v>
      </c>
      <c r="W65" s="27">
        <f t="shared" si="26"/>
        <v>2.8875</v>
      </c>
      <c r="X65" s="27"/>
      <c r="Y65" s="27"/>
      <c r="Z65" s="26">
        <v>3.203</v>
      </c>
      <c r="AA65" s="26" t="s">
        <v>78</v>
      </c>
      <c r="AB65" s="26">
        <v>60</v>
      </c>
      <c r="AC65" s="26">
        <v>5</v>
      </c>
      <c r="AD65" s="26">
        <f t="shared" si="32"/>
        <v>300</v>
      </c>
      <c r="AE65" s="26" t="s">
        <v>602</v>
      </c>
      <c r="AF65" s="26">
        <v>300</v>
      </c>
      <c r="AG65" s="26" t="s">
        <v>606</v>
      </c>
      <c r="AH65" s="26">
        <v>200073785</v>
      </c>
      <c r="AI65" s="26" t="s">
        <v>80</v>
      </c>
      <c r="AJ65" s="26" t="s">
        <v>218</v>
      </c>
      <c r="AK65" s="26">
        <v>3</v>
      </c>
      <c r="AL65" s="26" t="s">
        <v>607</v>
      </c>
      <c r="AM65" s="26" t="s">
        <v>83</v>
      </c>
      <c r="AN65" s="26" t="s">
        <v>84</v>
      </c>
      <c r="AO65" s="26">
        <v>180</v>
      </c>
      <c r="AP65" s="26" t="s">
        <v>561</v>
      </c>
      <c r="AQ65" s="26">
        <v>20.7</v>
      </c>
      <c r="AR65" s="26" t="s">
        <v>85</v>
      </c>
      <c r="AS65" s="26">
        <v>6</v>
      </c>
      <c r="AT65" s="26" t="s">
        <v>562</v>
      </c>
      <c r="AU65" s="26">
        <v>5</v>
      </c>
      <c r="AV65" s="26" t="s">
        <v>608</v>
      </c>
      <c r="AW65" s="26" t="s">
        <v>563</v>
      </c>
      <c r="AX65" s="72">
        <v>0.048125</v>
      </c>
      <c r="AY65" s="26" t="s">
        <v>567</v>
      </c>
      <c r="AZ65" s="26">
        <v>42</v>
      </c>
      <c r="BA65" s="26" t="s">
        <v>609</v>
      </c>
      <c r="BB65" s="26">
        <v>2301</v>
      </c>
      <c r="BC65" s="60" t="e">
        <f>+VLOOKUP(#REF!,[1]Sheet1!$A$1:$K$208,6,0)</f>
        <v>#REF!</v>
      </c>
      <c r="BD65" s="71" t="e">
        <f t="shared" si="21"/>
        <v>#REF!</v>
      </c>
      <c r="BE65" s="26">
        <v>65</v>
      </c>
      <c r="BF65" s="26">
        <f t="shared" si="33"/>
        <v>8.125</v>
      </c>
      <c r="BG65" s="79">
        <v>9</v>
      </c>
      <c r="BH65" s="80">
        <f t="shared" si="22"/>
        <v>9.45513654096229</v>
      </c>
      <c r="BI65" s="60">
        <f t="shared" si="23"/>
        <v>9.91027308192458</v>
      </c>
      <c r="BJ65" s="81">
        <f t="shared" si="24"/>
        <v>15.8564369310793</v>
      </c>
      <c r="BK65" s="82" t="s">
        <v>602</v>
      </c>
      <c r="BL65" s="81">
        <v>17.49</v>
      </c>
      <c r="BM65" s="26">
        <v>60</v>
      </c>
      <c r="BN65" s="60">
        <f t="shared" si="11"/>
        <v>594.616384915475</v>
      </c>
      <c r="BO65" s="26" t="s">
        <v>89</v>
      </c>
      <c r="BP65" s="26">
        <f t="shared" si="19"/>
        <v>2.8875</v>
      </c>
    </row>
    <row r="66" s="7" customFormat="1" ht="42" customHeight="1" spans="1:68">
      <c r="A66" s="26"/>
      <c r="B66" s="26" t="s">
        <v>610</v>
      </c>
      <c r="C66" s="26"/>
      <c r="D66" s="26" t="s">
        <v>611</v>
      </c>
      <c r="E66" s="26" t="s">
        <v>70</v>
      </c>
      <c r="F66" s="26" t="s">
        <v>612</v>
      </c>
      <c r="G66" s="25">
        <f t="shared" si="30"/>
        <v>28</v>
      </c>
      <c r="H66" s="38">
        <f t="shared" ref="H66:H69" si="34">G66/1.13</f>
        <v>24.7787610619469</v>
      </c>
      <c r="I66" s="25">
        <v>5</v>
      </c>
      <c r="J66" s="25">
        <v>35</v>
      </c>
      <c r="K66" s="25">
        <v>49</v>
      </c>
      <c r="L66" s="25">
        <v>69</v>
      </c>
      <c r="M66" s="25">
        <v>79</v>
      </c>
      <c r="N66" s="26" t="s">
        <v>613</v>
      </c>
      <c r="O66" s="26" t="s">
        <v>73</v>
      </c>
      <c r="P66" s="26" t="s">
        <v>74</v>
      </c>
      <c r="Q66" s="26">
        <v>180</v>
      </c>
      <c r="R66" s="26" t="s">
        <v>561</v>
      </c>
      <c r="S66" s="26">
        <v>20.7</v>
      </c>
      <c r="T66" s="26" t="s">
        <v>562</v>
      </c>
      <c r="U66" s="26" t="s">
        <v>563</v>
      </c>
      <c r="V66" s="27">
        <f t="shared" si="31"/>
        <v>0.048125</v>
      </c>
      <c r="W66" s="27">
        <f t="shared" si="26"/>
        <v>2.8875</v>
      </c>
      <c r="X66" s="27"/>
      <c r="Y66" s="27"/>
      <c r="Z66" s="26">
        <v>3.293</v>
      </c>
      <c r="AA66" s="26" t="s">
        <v>78</v>
      </c>
      <c r="AB66" s="26">
        <v>60</v>
      </c>
      <c r="AC66" s="26">
        <v>5</v>
      </c>
      <c r="AD66" s="26">
        <f t="shared" si="32"/>
        <v>300</v>
      </c>
      <c r="AE66" s="26" t="s">
        <v>610</v>
      </c>
      <c r="AF66" s="26">
        <v>300</v>
      </c>
      <c r="AG66" s="26" t="s">
        <v>614</v>
      </c>
      <c r="AH66" s="26">
        <v>200073788</v>
      </c>
      <c r="AI66" s="26" t="s">
        <v>80</v>
      </c>
      <c r="AJ66" s="26" t="s">
        <v>218</v>
      </c>
      <c r="AK66" s="26">
        <v>3</v>
      </c>
      <c r="AL66" s="26" t="s">
        <v>615</v>
      </c>
      <c r="AM66" s="26" t="s">
        <v>83</v>
      </c>
      <c r="AN66" s="26" t="s">
        <v>84</v>
      </c>
      <c r="AO66" s="26">
        <v>180</v>
      </c>
      <c r="AP66" s="26" t="s">
        <v>561</v>
      </c>
      <c r="AQ66" s="26">
        <v>20.7</v>
      </c>
      <c r="AR66" s="26" t="s">
        <v>85</v>
      </c>
      <c r="AS66" s="26">
        <v>6</v>
      </c>
      <c r="AT66" s="26" t="s">
        <v>562</v>
      </c>
      <c r="AU66" s="26">
        <v>5</v>
      </c>
      <c r="AV66" s="26" t="s">
        <v>616</v>
      </c>
      <c r="AW66" s="26" t="s">
        <v>563</v>
      </c>
      <c r="AX66" s="72">
        <v>0.048125</v>
      </c>
      <c r="AY66" s="26" t="s">
        <v>617</v>
      </c>
      <c r="AZ66" s="26">
        <v>42</v>
      </c>
      <c r="BA66" s="26" t="s">
        <v>618</v>
      </c>
      <c r="BB66" s="26">
        <v>2301</v>
      </c>
      <c r="BC66" s="60" t="e">
        <f>+VLOOKUP(#REF!,[1]Sheet1!$A$1:$K$208,6,0)</f>
        <v>#REF!</v>
      </c>
      <c r="BD66" s="71" t="e">
        <f t="shared" si="21"/>
        <v>#REF!</v>
      </c>
      <c r="BE66" s="26">
        <v>65</v>
      </c>
      <c r="BF66" s="26">
        <f t="shared" si="33"/>
        <v>8.125</v>
      </c>
      <c r="BG66" s="79">
        <v>9</v>
      </c>
      <c r="BH66" s="80">
        <f t="shared" si="22"/>
        <v>9.45513654096229</v>
      </c>
      <c r="BI66" s="60">
        <f t="shared" si="23"/>
        <v>9.91027308192458</v>
      </c>
      <c r="BJ66" s="81">
        <f t="shared" si="24"/>
        <v>15.8564369310793</v>
      </c>
      <c r="BK66" s="82" t="s">
        <v>610</v>
      </c>
      <c r="BL66" s="81">
        <v>17.49</v>
      </c>
      <c r="BM66" s="26">
        <v>60</v>
      </c>
      <c r="BN66" s="60">
        <f t="shared" si="11"/>
        <v>594.616384915475</v>
      </c>
      <c r="BO66" s="26" t="s">
        <v>89</v>
      </c>
      <c r="BP66" s="26">
        <f t="shared" si="19"/>
        <v>2.8875</v>
      </c>
    </row>
    <row r="67" s="7" customFormat="1" ht="42" customHeight="1" spans="1:68">
      <c r="A67" s="28"/>
      <c r="B67" s="28" t="s">
        <v>619</v>
      </c>
      <c r="C67" s="28"/>
      <c r="D67" s="28" t="s">
        <v>620</v>
      </c>
      <c r="E67" s="28" t="s">
        <v>70</v>
      </c>
      <c r="F67" s="28" t="s">
        <v>621</v>
      </c>
      <c r="G67" s="98">
        <f t="shared" si="30"/>
        <v>28</v>
      </c>
      <c r="H67" s="98">
        <f t="shared" si="34"/>
        <v>24.7787610619469</v>
      </c>
      <c r="I67" s="30">
        <v>5</v>
      </c>
      <c r="J67" s="30">
        <v>35</v>
      </c>
      <c r="K67" s="30">
        <v>49</v>
      </c>
      <c r="L67" s="30">
        <v>69</v>
      </c>
      <c r="M67" s="30">
        <v>79</v>
      </c>
      <c r="N67" s="28" t="s">
        <v>622</v>
      </c>
      <c r="O67" s="28" t="s">
        <v>73</v>
      </c>
      <c r="P67" s="28" t="s">
        <v>74</v>
      </c>
      <c r="Q67" s="28">
        <v>180</v>
      </c>
      <c r="R67" s="28" t="s">
        <v>561</v>
      </c>
      <c r="S67" s="28">
        <v>20.7</v>
      </c>
      <c r="T67" s="28" t="s">
        <v>562</v>
      </c>
      <c r="U67" s="28" t="s">
        <v>563</v>
      </c>
      <c r="V67" s="27">
        <f t="shared" si="31"/>
        <v>0.048125</v>
      </c>
      <c r="W67" s="27">
        <f t="shared" si="26"/>
        <v>2.8875</v>
      </c>
      <c r="X67" s="27"/>
      <c r="Y67" s="27"/>
      <c r="Z67" s="28">
        <v>3.203</v>
      </c>
      <c r="AA67" s="28" t="s">
        <v>78</v>
      </c>
      <c r="AB67" s="28">
        <v>60</v>
      </c>
      <c r="AC67" s="28">
        <v>5</v>
      </c>
      <c r="AD67" s="28">
        <f t="shared" si="32"/>
        <v>300</v>
      </c>
      <c r="AE67" s="28" t="s">
        <v>619</v>
      </c>
      <c r="AF67" s="28">
        <v>300</v>
      </c>
      <c r="AG67" s="28" t="s">
        <v>623</v>
      </c>
      <c r="AH67" s="28">
        <v>200073787</v>
      </c>
      <c r="AI67" s="28" t="s">
        <v>80</v>
      </c>
      <c r="AJ67" s="28" t="s">
        <v>218</v>
      </c>
      <c r="AK67" s="28">
        <v>3</v>
      </c>
      <c r="AL67" s="28" t="s">
        <v>624</v>
      </c>
      <c r="AM67" s="28" t="s">
        <v>83</v>
      </c>
      <c r="AN67" s="28" t="s">
        <v>84</v>
      </c>
      <c r="AO67" s="28">
        <v>180</v>
      </c>
      <c r="AP67" s="28" t="s">
        <v>561</v>
      </c>
      <c r="AQ67" s="28">
        <v>20.7</v>
      </c>
      <c r="AR67" s="28" t="s">
        <v>85</v>
      </c>
      <c r="AS67" s="28">
        <v>6</v>
      </c>
      <c r="AT67" s="28" t="s">
        <v>562</v>
      </c>
      <c r="AU67" s="28">
        <v>5</v>
      </c>
      <c r="AV67" s="28" t="s">
        <v>625</v>
      </c>
      <c r="AW67" s="28" t="s">
        <v>563</v>
      </c>
      <c r="AX67" s="105">
        <v>0.048125</v>
      </c>
      <c r="AY67" s="28" t="s">
        <v>617</v>
      </c>
      <c r="AZ67" s="28">
        <v>42</v>
      </c>
      <c r="BA67" s="28" t="s">
        <v>626</v>
      </c>
      <c r="BB67" s="28">
        <v>2301</v>
      </c>
      <c r="BC67" s="60" t="e">
        <f>+VLOOKUP(#REF!,[1]Sheet1!$A$1:$K$208,6,0)</f>
        <v>#REF!</v>
      </c>
      <c r="BD67" s="71" t="e">
        <f t="shared" si="21"/>
        <v>#REF!</v>
      </c>
      <c r="BE67" s="28">
        <v>65</v>
      </c>
      <c r="BF67" s="28">
        <f t="shared" si="33"/>
        <v>8.125</v>
      </c>
      <c r="BG67" s="83">
        <v>9</v>
      </c>
      <c r="BH67" s="84">
        <f t="shared" si="22"/>
        <v>9.45513654096229</v>
      </c>
      <c r="BI67" s="62">
        <f t="shared" si="23"/>
        <v>9.91027308192458</v>
      </c>
      <c r="BJ67" s="81">
        <f t="shared" si="24"/>
        <v>15.8564369310793</v>
      </c>
      <c r="BK67" s="82" t="s">
        <v>619</v>
      </c>
      <c r="BL67" s="81">
        <v>17.49</v>
      </c>
      <c r="BM67" s="28">
        <v>60</v>
      </c>
      <c r="BN67" s="62">
        <f>BI67*BM67</f>
        <v>594.616384915475</v>
      </c>
      <c r="BO67" s="28" t="s">
        <v>89</v>
      </c>
      <c r="BP67" s="28">
        <f t="shared" si="19"/>
        <v>2.8875</v>
      </c>
    </row>
    <row r="68" s="7" customFormat="1" ht="42" customHeight="1" spans="1:68">
      <c r="A68" s="36"/>
      <c r="B68" s="37" t="s">
        <v>627</v>
      </c>
      <c r="C68" s="37" t="s">
        <v>628</v>
      </c>
      <c r="D68" s="37" t="s">
        <v>629</v>
      </c>
      <c r="E68" s="37" t="s">
        <v>630</v>
      </c>
      <c r="F68" s="37" t="s">
        <v>263</v>
      </c>
      <c r="G68" s="25">
        <v>10</v>
      </c>
      <c r="H68" s="25">
        <f t="shared" si="34"/>
        <v>8.8495575221239</v>
      </c>
      <c r="I68" s="25">
        <v>5</v>
      </c>
      <c r="J68" s="25">
        <v>15.75</v>
      </c>
      <c r="K68" s="25">
        <v>22.5</v>
      </c>
      <c r="L68" s="25" t="s">
        <v>403</v>
      </c>
      <c r="M68" s="25">
        <v>25</v>
      </c>
      <c r="N68" s="37" t="s">
        <v>631</v>
      </c>
      <c r="O68" s="37" t="s">
        <v>73</v>
      </c>
      <c r="P68" s="37" t="s">
        <v>74</v>
      </c>
      <c r="Q68" s="37">
        <v>20</v>
      </c>
      <c r="R68" s="37" t="s">
        <v>632</v>
      </c>
      <c r="S68" s="37" t="s">
        <v>285</v>
      </c>
      <c r="T68" s="37" t="s">
        <v>633</v>
      </c>
      <c r="U68" s="37" t="s">
        <v>634</v>
      </c>
      <c r="V68" s="37">
        <f>291*143*197*0.000000001</f>
        <v>0.008197761</v>
      </c>
      <c r="W68" s="37">
        <f t="shared" si="26"/>
        <v>0.08197761</v>
      </c>
      <c r="X68" s="37">
        <f>ROUND(2500/197,0)</f>
        <v>13</v>
      </c>
      <c r="Y68" s="37">
        <f>SUM(AB68:AB69)/X68*(291*143*0.000001)</f>
        <v>0.06402</v>
      </c>
      <c r="Z68" s="37">
        <v>2.284</v>
      </c>
      <c r="AA68" s="37" t="s">
        <v>78</v>
      </c>
      <c r="AB68" s="37">
        <v>10</v>
      </c>
      <c r="AC68" s="37">
        <v>20</v>
      </c>
      <c r="AD68" s="37">
        <f t="shared" si="32"/>
        <v>200</v>
      </c>
      <c r="AE68" s="37" t="s">
        <v>627</v>
      </c>
      <c r="AF68" s="37">
        <v>200</v>
      </c>
      <c r="AG68" s="37" t="s">
        <v>635</v>
      </c>
      <c r="AH68" s="37">
        <v>200066337</v>
      </c>
      <c r="AI68" s="37" t="s">
        <v>636</v>
      </c>
      <c r="AJ68" s="37" t="s">
        <v>637</v>
      </c>
      <c r="AK68" s="37" t="s">
        <v>285</v>
      </c>
      <c r="AL68" s="37" t="s">
        <v>267</v>
      </c>
      <c r="AM68" s="37" t="s">
        <v>83</v>
      </c>
      <c r="AN68" s="37" t="s">
        <v>84</v>
      </c>
      <c r="AO68" s="37">
        <v>20</v>
      </c>
      <c r="AP68" s="37" t="s">
        <v>632</v>
      </c>
      <c r="AQ68" s="37" t="s">
        <v>285</v>
      </c>
      <c r="AR68" s="37" t="s">
        <v>145</v>
      </c>
      <c r="AS68" s="37">
        <v>20</v>
      </c>
      <c r="AT68" s="37" t="s">
        <v>633</v>
      </c>
      <c r="AU68" s="37">
        <v>20</v>
      </c>
      <c r="AV68" s="37" t="s">
        <v>638</v>
      </c>
      <c r="AW68" s="37" t="s">
        <v>634</v>
      </c>
      <c r="AX68" s="66">
        <v>0.008197761</v>
      </c>
      <c r="AY68" s="37" t="s">
        <v>639</v>
      </c>
      <c r="AZ68" s="37">
        <v>180</v>
      </c>
      <c r="BA68" s="37" t="s">
        <v>640</v>
      </c>
      <c r="BB68" s="37">
        <v>1917</v>
      </c>
      <c r="BC68" s="64" t="e">
        <f>+VLOOKUP(#REF!,[1]Sheet1!$A$1:$K$208,6,0)</f>
        <v>#REF!</v>
      </c>
      <c r="BD68" s="64" t="e">
        <f t="shared" si="21"/>
        <v>#REF!</v>
      </c>
      <c r="BE68" s="37"/>
      <c r="BF68" s="37"/>
      <c r="BG68" s="79">
        <v>15.15</v>
      </c>
      <c r="BH68" s="80">
        <f t="shared" si="22"/>
        <v>15.2275451423507</v>
      </c>
      <c r="BI68" s="60">
        <f t="shared" si="23"/>
        <v>15.3050902847015</v>
      </c>
      <c r="BJ68" s="90">
        <f t="shared" si="24"/>
        <v>6.1220361138806</v>
      </c>
      <c r="BK68" s="91" t="s">
        <v>627</v>
      </c>
      <c r="BL68" s="90">
        <v>6.46</v>
      </c>
      <c r="BM68" s="37">
        <v>10</v>
      </c>
      <c r="BN68" s="60">
        <f>BI68*BM68</f>
        <v>153.050902847015</v>
      </c>
      <c r="BO68" s="37" t="s">
        <v>641</v>
      </c>
      <c r="BP68" s="36">
        <f t="shared" si="19"/>
        <v>0.08197761</v>
      </c>
    </row>
    <row r="69" s="7" customFormat="1" ht="42" customHeight="1" spans="1:68">
      <c r="A69" s="28"/>
      <c r="B69" s="29" t="s">
        <v>642</v>
      </c>
      <c r="C69" s="29"/>
      <c r="D69" s="29" t="s">
        <v>643</v>
      </c>
      <c r="E69" s="29" t="s">
        <v>630</v>
      </c>
      <c r="F69" s="29" t="s">
        <v>263</v>
      </c>
      <c r="G69" s="30">
        <v>10</v>
      </c>
      <c r="H69" s="30">
        <f t="shared" si="34"/>
        <v>8.8495575221239</v>
      </c>
      <c r="I69" s="30">
        <v>5</v>
      </c>
      <c r="J69" s="30">
        <v>15.75</v>
      </c>
      <c r="K69" s="30">
        <v>22.5</v>
      </c>
      <c r="L69" s="30" t="s">
        <v>403</v>
      </c>
      <c r="M69" s="30">
        <v>25</v>
      </c>
      <c r="N69" s="29" t="s">
        <v>644</v>
      </c>
      <c r="O69" s="29" t="s">
        <v>73</v>
      </c>
      <c r="P69" s="29" t="s">
        <v>74</v>
      </c>
      <c r="Q69" s="29">
        <v>20</v>
      </c>
      <c r="R69" s="29" t="s">
        <v>632</v>
      </c>
      <c r="S69" s="29" t="s">
        <v>285</v>
      </c>
      <c r="T69" s="29" t="s">
        <v>633</v>
      </c>
      <c r="U69" s="29" t="s">
        <v>634</v>
      </c>
      <c r="V69" s="29">
        <f>291*143*197*0.000000001</f>
        <v>0.008197761</v>
      </c>
      <c r="W69" s="29">
        <f t="shared" si="26"/>
        <v>0.08197761</v>
      </c>
      <c r="X69" s="29"/>
      <c r="Y69" s="29"/>
      <c r="Z69" s="29">
        <v>2.284</v>
      </c>
      <c r="AA69" s="29" t="s">
        <v>78</v>
      </c>
      <c r="AB69" s="29">
        <v>10</v>
      </c>
      <c r="AC69" s="29">
        <v>20</v>
      </c>
      <c r="AD69" s="29">
        <f t="shared" si="32"/>
        <v>200</v>
      </c>
      <c r="AE69" s="29" t="s">
        <v>642</v>
      </c>
      <c r="AF69" s="29">
        <v>200</v>
      </c>
      <c r="AG69" s="29" t="s">
        <v>645</v>
      </c>
      <c r="AH69" s="29">
        <v>200066338</v>
      </c>
      <c r="AI69" s="29" t="s">
        <v>636</v>
      </c>
      <c r="AJ69" s="29" t="s">
        <v>637</v>
      </c>
      <c r="AK69" s="29" t="s">
        <v>285</v>
      </c>
      <c r="AL69" s="29" t="s">
        <v>267</v>
      </c>
      <c r="AM69" s="29" t="s">
        <v>83</v>
      </c>
      <c r="AN69" s="29" t="s">
        <v>84</v>
      </c>
      <c r="AO69" s="29">
        <v>20</v>
      </c>
      <c r="AP69" s="29" t="s">
        <v>632</v>
      </c>
      <c r="AQ69" s="29" t="s">
        <v>285</v>
      </c>
      <c r="AR69" s="29" t="s">
        <v>145</v>
      </c>
      <c r="AS69" s="29">
        <v>20</v>
      </c>
      <c r="AT69" s="29" t="s">
        <v>633</v>
      </c>
      <c r="AU69" s="29">
        <v>20</v>
      </c>
      <c r="AV69" s="29" t="s">
        <v>646</v>
      </c>
      <c r="AW69" s="29" t="s">
        <v>634</v>
      </c>
      <c r="AX69" s="61">
        <v>0.008197761</v>
      </c>
      <c r="AY69" s="29" t="s">
        <v>639</v>
      </c>
      <c r="AZ69" s="29">
        <v>180</v>
      </c>
      <c r="BA69" s="29" t="s">
        <v>647</v>
      </c>
      <c r="BB69" s="29">
        <v>1917</v>
      </c>
      <c r="BC69" s="60" t="e">
        <f>+VLOOKUP(#REF!,[1]Sheet1!$A$1:$K$208,6,0)</f>
        <v>#REF!</v>
      </c>
      <c r="BD69" s="60" t="e">
        <f t="shared" si="21"/>
        <v>#REF!</v>
      </c>
      <c r="BE69" s="29"/>
      <c r="BF69" s="29"/>
      <c r="BG69" s="83">
        <v>15.15</v>
      </c>
      <c r="BH69" s="84">
        <f t="shared" si="22"/>
        <v>15.2275451423507</v>
      </c>
      <c r="BI69" s="62">
        <f t="shared" si="23"/>
        <v>15.3050902847015</v>
      </c>
      <c r="BJ69" s="85">
        <f t="shared" si="24"/>
        <v>6.1220361138806</v>
      </c>
      <c r="BK69" s="86" t="s">
        <v>642</v>
      </c>
      <c r="BL69" s="85">
        <v>6.46</v>
      </c>
      <c r="BM69" s="29">
        <v>10</v>
      </c>
      <c r="BN69" s="62">
        <f>BI69*BM69</f>
        <v>153.050902847015</v>
      </c>
      <c r="BO69" s="29" t="s">
        <v>641</v>
      </c>
      <c r="BP69" s="28">
        <f t="shared" si="19"/>
        <v>0.08197761</v>
      </c>
    </row>
    <row r="70" ht="33" customHeight="1" spans="1:68">
      <c r="A70" s="99"/>
      <c r="B70" s="100"/>
      <c r="C70" s="101"/>
      <c r="D70" s="102"/>
      <c r="E70" s="103"/>
      <c r="F70" s="102"/>
      <c r="G70" s="102"/>
      <c r="H70" s="104"/>
      <c r="I70" s="102"/>
      <c r="J70" s="102"/>
      <c r="K70" s="102"/>
      <c r="L70" s="102"/>
      <c r="M70" s="102"/>
      <c r="N70" s="102"/>
      <c r="O70" s="102"/>
      <c r="P70" s="102"/>
      <c r="Q70" s="102"/>
      <c r="R70" s="102"/>
      <c r="S70" s="102"/>
      <c r="T70" s="102"/>
      <c r="U70" s="102"/>
      <c r="V70" s="102"/>
      <c r="W70" s="102">
        <f>SUM(W2:W69)</f>
        <v>145.85375372</v>
      </c>
      <c r="X70" s="102"/>
      <c r="Y70" s="102">
        <f>SUM(Y2:Y69)</f>
        <v>60.8313318690476</v>
      </c>
      <c r="Z70" s="102"/>
      <c r="AA70" s="102"/>
      <c r="AB70" s="102"/>
      <c r="AC70" s="102"/>
      <c r="AD70" s="102"/>
      <c r="AE70" s="100"/>
      <c r="AF70" s="102"/>
      <c r="AG70" s="101"/>
      <c r="AH70" s="101"/>
      <c r="AI70" s="101"/>
      <c r="AJ70" s="101"/>
      <c r="AK70" s="101"/>
      <c r="AL70" s="101"/>
      <c r="AM70" s="101"/>
      <c r="AN70" s="101"/>
      <c r="AO70" s="101"/>
      <c r="AP70" s="101"/>
      <c r="AQ70" s="102"/>
      <c r="AR70" s="102"/>
      <c r="AS70" s="102"/>
      <c r="AT70" s="100"/>
      <c r="AU70" s="102"/>
      <c r="AV70" s="100"/>
      <c r="AW70" s="100"/>
      <c r="AX70" s="106"/>
      <c r="AY70" s="100"/>
      <c r="AZ70" s="102"/>
      <c r="BA70" s="100"/>
      <c r="BB70" s="107"/>
      <c r="BC70" s="100"/>
      <c r="BD70" s="108"/>
      <c r="BE70" s="102"/>
      <c r="BF70" s="102"/>
      <c r="BG70" s="102"/>
      <c r="BH70" s="102"/>
      <c r="BI70" s="102"/>
      <c r="BJ70" s="102"/>
      <c r="BK70" s="109"/>
      <c r="BL70" s="102"/>
      <c r="BM70" s="102"/>
      <c r="BN70" s="102"/>
      <c r="BO70" s="102"/>
      <c r="BP70" s="110"/>
    </row>
    <row r="71" ht="16.5" spans="1:68">
      <c r="A71" s="99"/>
      <c r="B71" s="100"/>
      <c r="C71" s="101"/>
      <c r="D71" s="102"/>
      <c r="E71" s="103"/>
      <c r="F71" s="102"/>
      <c r="G71" s="102"/>
      <c r="H71" s="104"/>
      <c r="I71" s="102"/>
      <c r="J71" s="102"/>
      <c r="K71" s="102"/>
      <c r="L71" s="102"/>
      <c r="M71" s="102"/>
      <c r="N71" s="102"/>
      <c r="O71" s="102"/>
      <c r="P71" s="102"/>
      <c r="Q71" s="102"/>
      <c r="R71" s="102"/>
      <c r="S71" s="102"/>
      <c r="T71" s="102"/>
      <c r="U71" s="102"/>
      <c r="V71" s="102"/>
      <c r="W71" s="102">
        <f>W70/2</f>
        <v>72.92687686</v>
      </c>
      <c r="X71" s="102"/>
      <c r="Y71" s="102"/>
      <c r="Z71" s="102"/>
      <c r="AA71" s="102"/>
      <c r="AB71" s="102"/>
      <c r="AC71" s="102"/>
      <c r="AD71" s="102"/>
      <c r="AE71" s="100"/>
      <c r="AF71" s="102"/>
      <c r="AG71" s="101"/>
      <c r="AH71" s="101"/>
      <c r="AI71" s="101"/>
      <c r="AJ71" s="101"/>
      <c r="AK71" s="101"/>
      <c r="AL71" s="101"/>
      <c r="AM71" s="101"/>
      <c r="AN71" s="101"/>
      <c r="AO71" s="101"/>
      <c r="AP71" s="101"/>
      <c r="AQ71" s="102"/>
      <c r="AR71" s="102"/>
      <c r="AS71" s="102"/>
      <c r="AT71" s="100"/>
      <c r="AU71" s="102"/>
      <c r="AV71" s="100"/>
      <c r="AW71" s="100"/>
      <c r="AX71" s="106"/>
      <c r="AY71" s="100"/>
      <c r="AZ71" s="102"/>
      <c r="BA71" s="100"/>
      <c r="BB71" s="107"/>
      <c r="BC71" s="100"/>
      <c r="BD71" s="108"/>
      <c r="BE71" s="102"/>
      <c r="BF71" s="102"/>
      <c r="BG71" s="102"/>
      <c r="BH71" s="102"/>
      <c r="BI71" s="102"/>
      <c r="BJ71" s="102"/>
      <c r="BK71" s="109"/>
      <c r="BL71" s="102"/>
      <c r="BM71" s="102"/>
      <c r="BN71" s="102"/>
      <c r="BO71" s="102"/>
      <c r="BP71" s="110"/>
    </row>
  </sheetData>
  <autoFilter ref="A1:BP71">
    <extLst/>
  </autoFilter>
  <mergeCells count="33">
    <mergeCell ref="C2:C8"/>
    <mergeCell ref="C9:C15"/>
    <mergeCell ref="C18:C24"/>
    <mergeCell ref="C26:C35"/>
    <mergeCell ref="C36:C41"/>
    <mergeCell ref="C42:C48"/>
    <mergeCell ref="C50:C56"/>
    <mergeCell ref="C57:C58"/>
    <mergeCell ref="C60:C67"/>
    <mergeCell ref="C68:C69"/>
    <mergeCell ref="J36:J41"/>
    <mergeCell ref="J50:J56"/>
    <mergeCell ref="J57:J58"/>
    <mergeCell ref="X2:X8"/>
    <mergeCell ref="X9:X15"/>
    <mergeCell ref="X18:X25"/>
    <mergeCell ref="X26:X35"/>
    <mergeCell ref="X36:X41"/>
    <mergeCell ref="X42:X48"/>
    <mergeCell ref="X50:X56"/>
    <mergeCell ref="X57:X58"/>
    <mergeCell ref="X60:X67"/>
    <mergeCell ref="X68:X69"/>
    <mergeCell ref="Y2:Y8"/>
    <mergeCell ref="Y9:Y15"/>
    <mergeCell ref="Y18:Y25"/>
    <mergeCell ref="Y26:Y35"/>
    <mergeCell ref="Y36:Y41"/>
    <mergeCell ref="Y42:Y48"/>
    <mergeCell ref="Y50:Y56"/>
    <mergeCell ref="Y57:Y58"/>
    <mergeCell ref="Y60:Y67"/>
    <mergeCell ref="Y68:Y69"/>
  </mergeCells>
  <hyperlinks>
    <hyperlink ref="N27" r:id="rId2" display="https://renovaglobal.tmall.hk/shop/view_shop.htm?spm=a1z10.3-b-s.w5001-22781419908.7.51787247GIhuh0&amp;mytmenu=mdianpu&amp;utkn=g%2Cojsw433wmg5khtpcy3wl3ivv5i1593653850849&amp;user_number_id=2207881844448&amp;scm=1028.1.1.20007&amp;scene=taobao_shop"/>
    <hyperlink ref="N29" r:id="rId2" display="https://renovaglobal.tmall.hk/shop/view_shop.htm?spm=a1z10.3-b-s.w5001-22781419908.7.51787247GIhuh0&amp;mytmenu=mdianpu&amp;utkn=g%2Cojsw433wmg5khtpcy3wl3ivv5i1593653850849&amp;user_number_id=2207881844448&amp;scm=1028.1.1.20009&amp;scene=taobao_shop"/>
    <hyperlink ref="N26" r:id="rId2" display="https://renovaglobal.tmall.hk/shop/view_shop.htm?spm=a1z10.3-b-s.w5001-22781419908.7.51787247GIhuh0&amp;mytmenu=mdianpu&amp;utkn=g%2Cojsw433wmg5khtpcy3wl3ivv5i1593653850849&amp;user_number_id=2207881844448&amp;scm=1028.1.1.20006&amp;scene=taobao_shop"/>
    <hyperlink ref="N35" r:id="rId2" display="https://renovaglobal.tmall.hk/shop/view_shop.htm?spm=a1z10.3-b-s.w5001-22781419908.7.51787247GIhuh0&amp;mytmenu=mdianpu&amp;utkn=g%2Cojsw433wmg5khtpcy3wl3ivv5i1593653850849&amp;user_number_id=2207881844448&amp;scm=1028.1.1.20004&amp;scene=taobao_shop"/>
    <hyperlink ref="N34" r:id="rId2" display="https://renovaglobal.tmall.hk/shop/view_shop.htm?spm=a1z10.3-b-s.w5001-22781419908.7.51787247GIhuh0&amp;mytmenu=mdianpu&amp;utkn=g%2Cojsw433wmg5khtpcy3wl3ivv5i1593653850849&amp;user_number_id=2207881844448&amp;scm=1028.1.1.20003&amp;scene=taobao_shop"/>
    <hyperlink ref="N33" r:id="rId2" display="https://renovaglobal.tmall.hk/shop/view_shop.htm?spm=a1z10.3-b-s.w5001-22781419908.7.51787247GIhuh0&amp;mytmenu=mdianpu&amp;utkn=g%2Cojsw433wmg5khtpcy3wl3ivv5i1593653850849&amp;user_number_id=2207881844448&amp;scm=1028.1.1.20002&amp;scene=taobao_shop"/>
    <hyperlink ref="N32" r:id="rId2" display="https://renovaglobal.tmall.hk/shop/view_shop.htm?spm=a1z10.3-b-s.w5001-22781419908.7.51787247GIhuh0&amp;mytmenu=mdianpu&amp;utkn=g%2Cojsw433wmg5khtpcy3wl3ivv5i1593653850849&amp;user_number_id=2207881844448&amp;scm=1028.1.1.20001&amp;scene=taobao_shop"/>
    <hyperlink ref="N31" r:id="rId2" display="https://renovaglobal.tmall.hk/shop/view_shop.htm?spm=a1z10.3-b-s.w5001-22781419908.7.51787247GIhuh0&amp;mytmenu=mdianpu&amp;utkn=g%2Cojsw433wmg5khtpcy3wl3ivv5i1593653850849&amp;user_number_id=2207881844448&amp;scm=1028.1.1.20005&amp;scene=taobao_shop"/>
    <hyperlink ref="N30" r:id="rId2" display="https://renovaglobal.tmall.hk/shop/view_shop.htm?spm=a1z10.3-b-s.w5001-22781419908.7.51787247GIhuh0&amp;mytmenu=mdianpu&amp;utkn=g%2Cojsw433wmg5khtpcy3wl3ivv5i1593653850849&amp;user_number_id=2207881844448&amp;scm=1028.1.1.20010&amp;scene=taobao_shop"/>
    <hyperlink ref="N28" r:id="rId2" display="https://renovaglobal.tmall.hk/shop/view_shop.htm?spm=a1z10.3-b-s.w5001-22781419908.7.51787247GIhuh0&amp;mytmenu=mdianpu&amp;utkn=g%2Cojsw433wmg5khtpcy3wl3ivv5i1593653850849&amp;user_number_id=2207881844448&amp;scm=1028.1.1.20008&amp;scene=taobao_shop"/>
    <hyperlink ref="N36" r:id="rId2" display="https://renovaglobal.tmall.hk/shop/view_shop.htm?spm=a1z10.3-b-s.w5001-22781419908.7.51787247GIhuh0&amp;mytmenu=mdianpu&amp;utkn=g%2Cojsw433wmg5khtpcy3wl3ivv5i1593653850849&amp;user_number_id=2207881844448&amp;scm=1028.1.1.20011&amp;scene=taobao_shop"/>
    <hyperlink ref="N38" r:id="rId2" display="https://renovaglobal.tmall.hk/shop/view_shop.htm?spm=a1z10.3-b-s.w5001-22781419908.7.51787247GIhuh0&amp;mytmenu=mdianpu&amp;utkn=g%2Cojsw433wmg5khtpcy3wl3ivv5i1593653850849&amp;user_number_id=2207881844448&amp;scm=1028.1.1.20013&amp;scene=taobao_shop"/>
    <hyperlink ref="N40" r:id="rId2" display="https://renovaglobal.tmall.hk/shop/view_shop.htm?spm=a1z10.3-b-s.w5001-22781419908.7.51787247GIhuh0&amp;mytmenu=mdianpu&amp;utkn=g%2Cojsw433wmg5khtpcy3wl3ivv5i1593653850849&amp;user_number_id=2207881844448&amp;scm=1028.1.1.20015&amp;scene=taobao_shop"/>
    <hyperlink ref="N37" r:id="rId2" display="https://renovaglobal.tmall.hk/shop/view_shop.htm?spm=a1z10.3-b-s.w5001-22781419908.7.51787247GIhuh0&amp;mytmenu=mdianpu&amp;utkn=g%2Cojsw433wmg5khtpcy3wl3ivv5i1593653850849&amp;user_number_id=2207881844448&amp;scm=1028.1.1.20012&amp;scene=taobao_shop"/>
    <hyperlink ref="N39" r:id="rId2" display="https://renovaglobal.tmall.hk/shop/view_shop.htm?spm=a1z10.3-b-s.w5001-22781419908.7.51787247GIhuh0&amp;mytmenu=mdianpu&amp;utkn=g%2Cojsw433wmg5khtpcy3wl3ivv5i1593653850849&amp;user_number_id=2207881844448&amp;scm=1028.1.1.20014&amp;scene=taobao_shop"/>
    <hyperlink ref="N41" r:id="rId2" display="https://renovaglobal.tmall.hk/shop/view_shop.htm?spm=a1z10.3-b-s.w5001-22781419908.7.51787247GIhuh0&amp;mytmenu=mdianpu&amp;utkn=g%2Cojsw433wmg5khtpcy3wl3ivv5i1593653850849&amp;user_number_id=2207881844448&amp;scm=1028.1.1.20016&amp;scene=taobao_shop"/>
    <hyperlink ref="N42" r:id="rId2" display="https://renovaglobal.tmall.hk/shop/view_shop.htm?spm=a1z10.3-b-s.w5001-22781419908.7.51787247GIhuh0&amp;mytmenu=mdianpu&amp;utkn=g%2Cojsw433wmg5khtpcy3wl3ivv5i1593653850849&amp;user_number_id=2207881844448&amp;scm=1028.1.1.20017&amp;scene=taobao_shop"/>
    <hyperlink ref="N44" r:id="rId2" display="https://renovaglobal.tmall.hk/shop/view_shop.htm?spm=a1z10.3-b-s.w5001-22781419908.7.51787247GIhuh0&amp;mytmenu=mdianpu&amp;utkn=g%2Cojsw433wmg5khtpcy3wl3ivv5i1593653850849&amp;user_number_id=2207881844448&amp;scm=1028.1.1.20019&amp;scene=taobao_shop"/>
    <hyperlink ref="N46" r:id="rId2" display="https://renovaglobal.tmall.hk/shop/view_shop.htm?spm=a1z10.3-b-s.w5001-22781419908.7.51787247GIhuh0&amp;mytmenu=mdianpu&amp;utkn=g%2Cojsw433wmg5khtpcy3wl3ivv5i1593653850849&amp;user_number_id=2207881844448&amp;scm=1028.1.1.20021&amp;scene=taobao_shop"/>
    <hyperlink ref="N48" r:id="rId2" display="https://renovaglobal.tmall.hk/shop/view_shop.htm?spm=a1z10.3-b-s.w5001-22781419908.7.51787247GIhuh0&amp;mytmenu=mdianpu&amp;utkn=g%2Cojsw433wmg5khtpcy3wl3ivv5i1593653850849&amp;user_number_id=2207881844448&amp;scm=1028.1.1.20023&amp;scene=taobao_shop"/>
    <hyperlink ref="N43" r:id="rId3" display="https://renovaglobal.tmall.hk/shop/view_shop.htm?spm=a1z10.3-b-s.w5001-22781419908.7.51787247GIhuh0&amp;mytmenu=mdianpu&amp;utkn=g%2Cojsw433wmg5khtpcy3wl3ivv5i1593653850849&amp;user_number_id=2207881844448&amp;scm=1028.1.1.20018&amp;scene=taobao_shop" tooltip="https://renovaglobal.tmall.hk/shop/view_shop.htm?spm=a1z10.3-b-s.w5001-22781419908.7.51787247GIhuh0&amp;mytmenu=mdianpu&amp;utkn=g%2Cojsw433wmg5khtpcy3wl3ivv5i1593653850849&amp;user_number_id=2207881844448&amp;scm=1028.1.1.20018&amp;scene=taobao_shop"/>
    <hyperlink ref="N45" r:id="rId2" display="https://renovaglobal.tmall.hk/shop/view_shop.htm?spm=a1z10.3-b-s.w5001-22781419908.7.51787247GIhuh0&amp;mytmenu=mdianpu&amp;utkn=g%2Cojsw433wmg5khtpcy3wl3ivv5i1593653850849&amp;user_number_id=2207881844448&amp;scm=1028.1.1.20020&amp;scene=taobao_shop"/>
    <hyperlink ref="N47" r:id="rId2" display="https://renovaglobal.tmall.hk/shop/view_shop.htm?spm=a1z10.3-b-s.w5001-22781419908.7.51787247GIhuh0&amp;mytmenu=mdianpu&amp;utkn=g%2Cojsw433wmg5khtpcy3wl3ivv5i1593653850849&amp;user_number_id=2207881844448&amp;scm=1028.1.1.20022&amp;scene=taobao_shop"/>
    <hyperlink ref="N49" r:id="rId2" display="https://renovaglobal.tmall.hk/shop/view_shop.htm?spm=a1z10.3-b-s.w5001-22781419908.7.51787247GIhuh0&amp;mytmenu=mdianpu&amp;utkn=g%2Cojsw433wmg5khtpcy3wl3ivv5i1593653850849&amp;user_number_id=2207881844448&amp;scm=1028.1.1.20025&amp;scene=taobao_shop"/>
    <hyperlink ref="N51" r:id="rId2" display="https://renovaglobal.tmall.hk/shop/view_shop.htm?spm=a1z10.3-b-s.w5001-22781419908.7.51787247GIhuh0&amp;mytmenu=mdianpu&amp;utkn=g%2Cojsw433wmg5khtpcy3wl3ivv5i1593653850849&amp;user_number_id=2207881844448&amp;scm=1028.1.1.20027&amp;scene=taobao_shop"/>
    <hyperlink ref="N53" r:id="rId2" display="https://renovaglobal.tmall.hk/shop/view_shop.htm?spm=a1z10.3-b-s.w5001-22781419908.7.51787247GIhuh0&amp;mytmenu=mdianpu&amp;utkn=g%2Cojsw433wmg5khtpcy3wl3ivv5i1593653850849&amp;user_number_id=2207881844448&amp;scm=1028.1.1.20029&amp;scene=taobao_shop"/>
    <hyperlink ref="N55" r:id="rId2" display="https://renovaglobal.tmall.hk/shop/view_shop.htm?spm=a1z10.3-b-s.w5001-22781419908.7.51787247GIhuh0&amp;mytmenu=mdianpu&amp;utkn=g%2Cojsw433wmg5khtpcy3wl3ivv5i1593653850849&amp;user_number_id=2207881844448&amp;scm=1028.1.1.20031&amp;scene=taobao_shop"/>
    <hyperlink ref="N50" r:id="rId2" display="https://renovaglobal.tmall.hk/shop/view_shop.htm?spm=a1z10.3-b-s.w5001-22781419908.7.51787247GIhuh0&amp;mytmenu=mdianpu&amp;utkn=g%2Cojsw433wmg5khtpcy3wl3ivv5i1593653850849&amp;user_number_id=2207881844448&amp;scm=1028.1.1.20026&amp;scene=taobao_shop"/>
    <hyperlink ref="N52" r:id="rId2" display="https://renovaglobal.tmall.hk/shop/view_shop.htm?spm=a1z10.3-b-s.w5001-22781419908.7.51787247GIhuh0&amp;mytmenu=mdianpu&amp;utkn=g%2Cojsw433wmg5khtpcy3wl3ivv5i1593653850849&amp;user_number_id=2207881844448&amp;scm=1028.1.1.20028&amp;scene=taobao_shop"/>
    <hyperlink ref="N54" r:id="rId2" display="https://renovaglobal.tmall.hk/shop/view_shop.htm?spm=a1z10.3-b-s.w5001-22781419908.7.51787247GIhuh0&amp;mytmenu=mdianpu&amp;utkn=g%2Cojsw433wmg5khtpcy3wl3ivv5i1593653850849&amp;user_number_id=2207881844448&amp;scm=1028.1.1.20030&amp;scene=taobao_shop"/>
    <hyperlink ref="N56" r:id="rId2" display="https://renovaglobal.tmall.hk/shop/view_shop.htm?spm=a1z10.3-b-s.w5001-22781419908.7.51787247GIhuh0&amp;mytmenu=mdianpu&amp;utkn=g%2Cojsw433wmg5khtpcy3wl3ivv5i1593653850849&amp;user_number_id=2207881844448&amp;scm=1028.1.1.20032&amp;scene=taobao_shop"/>
    <hyperlink ref="N57" r:id="rId2" display="https://renovaglobal.tmall.hk/shop/view_shop.htm?spm=a1z10.3-b-s.w5001-22781419908.7.51787247GIhuh0&amp;mytmenu=mdianpu&amp;utkn=g%2Cojsw433wmg5khtpcy3wl3ivv5i1593653850849&amp;user_number_id=2207881844448&amp;scm=1028.1.1.20033&amp;scene=taobao_shop"/>
    <hyperlink ref="N58" r:id="rId2" display="https://renovaglobal.tmall.hk/shop/view_shop.htm?spm=a1z10.3-b-s.w5001-22781419908.7.51787247GIhuh0&amp;mytmenu=mdianpu&amp;utkn=g%2Cojsw433wmg5khtpcy3wl3ivv5i1593653850849&amp;user_number_id=2207881844448&amp;scm=1028.1.1.20034&amp;scene=taobao_shop"/>
    <hyperlink ref="N68" r:id="rId2" display="https://renovaglobal.tmall.hk/shop/view_shop.htm?spm=a1z10.3-b-s.w5001-22781419908.7.51787247GIhuh0&amp;mytmenu=mdianpu&amp;utkn=g%2Cojsw433wmg5khtpcy3wl3ivv5i1593653850849&amp;user_number_id=2207881844448&amp;scm=1028.1.1.20035&amp;scene=taobao_shop"/>
    <hyperlink ref="N69" r:id="rId2" display="https://renovaglobal.tmall.hk/shop/view_shop.htm?spm=a1z10.3-b-s.w5001-22781419908.7.51787247GIhuh0&amp;mytmenu=mdianpu&amp;utkn=g%2Cojsw433wmg5khtpcy3wl3ivv5i1593653850849&amp;user_number_id=2207881844448&amp;scm=1028.1.1.20036&amp;scene=taobao_shop"/>
    <hyperlink ref="N9" r:id="rId2" display="https://renovaglobal.tmall.hk/shop/view_shop.htm?spm=a1z10.3-b-s.w5001-22781419908.7.51787247GIhuh0&amp;mytmenu=mdianpu&amp;utkn=g%2Cojsw433wmg5khtpcy3wl3ivv5i1593653850849&amp;user_number_id=2207881844448&amp;scm=1028.1.1.20037&amp;scene=taobao_shop"/>
    <hyperlink ref="N11" r:id="rId2" display="https://renovaglobal.tmall.hk/shop/view_shop.htm?spm=a1z10.3-b-s.w5001-22781419908.7.51787247GIhuh0&amp;mytmenu=mdianpu&amp;utkn=g%2Cojsw433wmg5khtpcy3wl3ivv5i1593653850849&amp;user_number_id=2207881844448&amp;scm=1028.1.1.20039&amp;scene=taobao_shop"/>
    <hyperlink ref="N13" r:id="rId2" display="https://renovaglobal.tmall.hk/shop/view_shop.htm?spm=a1z10.3-b-s.w5001-22781419908.7.51787247GIhuh0&amp;mytmenu=mdianpu&amp;utkn=g%2Cojsw433wmg5khtpcy3wl3ivv5i1593653850849&amp;user_number_id=2207881844448&amp;scm=1028.1.1.20041&amp;scene=taobao_shop"/>
    <hyperlink ref="N15" r:id="rId2" display="https://renovaglobal.tmall.hk/shop/view_shop.htm?spm=a1z10.3-b-s.w5001-22781419908.7.51787247GIhuh0&amp;mytmenu=mdianpu&amp;utkn=g%2Cojsw433wmg5khtpcy3wl3ivv5i1593653850849&amp;user_number_id=2207881844448&amp;scm=1028.1.1.20043&amp;scene=taobao_shop"/>
    <hyperlink ref="N10" r:id="rId2" display="https://renovaglobal.tmall.hk/shop/view_shop.htm?spm=a1z10.3-b-s.w5001-22781419908.7.51787247GIhuh0&amp;mytmenu=mdianpu&amp;utkn=g%2Cojsw433wmg5khtpcy3wl3ivv5i1593653850849&amp;user_number_id=2207881844448&amp;scm=1028.1.1.20038&amp;scene=taobao_shop"/>
    <hyperlink ref="N12" r:id="rId2" display="https://renovaglobal.tmall.hk/shop/view_shop.htm?spm=a1z10.3-b-s.w5001-22781419908.7.51787247GIhuh0&amp;mytmenu=mdianpu&amp;utkn=g%2Cojsw433wmg5khtpcy3wl3ivv5i1593653850849&amp;user_number_id=2207881844448&amp;scm=1028.1.1.20040&amp;scene=taobao_shop"/>
    <hyperlink ref="N14" r:id="rId2" display="https://renovaglobal.tmall.hk/shop/view_shop.htm?spm=a1z10.3-b-s.w5001-22781419908.7.51787247GIhuh0&amp;mytmenu=mdianpu&amp;utkn=g%2Cojsw433wmg5khtpcy3wl3ivv5i1593653850849&amp;user_number_id=2207881844448&amp;scm=1028.1.1.20042&amp;scene=taobao_shop"/>
    <hyperlink ref="N17" r:id="rId2" display="https://renovaglobal.tmall.hk/shop/view_shop.htm?spm=a1z10.3-b-s.w5001-22781419908.7.51787247GIhuh0&amp;mytmenu=mdianpu&amp;utkn=g%2Cojsw433wmg5khtpcy3wl3ivv5i1593653850849&amp;user_number_id=2207881844448&amp;scm=1028.1.1.20045&amp;scene=taobao_shop"/>
    <hyperlink ref="N16" r:id="rId2" display="https://renovaglobal.tmall.hk/shop/view_shop.htm?spm=a1z10.3-b-s.w5001-22781419908.7.51787247GIhuh0&amp;mytmenu=mdianpu&amp;utkn=g%2Cojsw433wmg5khtpcy3wl3ivv5i1593653850849&amp;user_number_id=2207881844448&amp;scm=1028.1.1.20044&amp;scene=taobao_shop"/>
    <hyperlink ref="N67" r:id="rId2" display="https://renovaglobal.tmall.hk/shop/view_shop.htm?spm=a1z10.3-b-s.w5001-22781419908.7.51787247GIhuh0&amp;mytmenu=mdianpu&amp;utkn=g%2Cojsw433wmg5khtpcy3wl3ivv5i1593653850849&amp;user_number_id=2207881844448&amp;scm=1028.1.1.20046&amp;scene=taobao_shop"/>
    <hyperlink ref="N65" r:id="rId2" display="https://renovaglobal.tmall.hk/shop/view_shop.htm?spm=a1z10.3-b-s.w5001-22781419908.7.51787247GIhuh0&amp;mytmenu=mdianpu&amp;utkn=g%2Cojsw433wmg5khtpcy3wl3ivv5i1593653850849&amp;user_number_id=2207881844448&amp;scm=1028.1.1.20047&amp;scene=taobao_shop"/>
    <hyperlink ref="N66" r:id="rId2" display="https://renovaglobal.tmall.hk/shop/view_shop.htm?spm=a1z10.3-b-s.w5001-22781419908.7.51787247GIhuh0&amp;mytmenu=mdianpu&amp;utkn=g%2Cojsw433wmg5khtpcy3wl3ivv5i1593653850849&amp;user_number_id=2207881844448&amp;scm=1028.1.1.20048&amp;scene=taobao_shop"/>
    <hyperlink ref="N64" r:id="rId2" display="https://renovaglobal.tmall.hk/shop/view_shop.htm?spm=a1z10.3-b-s.w5001-22781419908.7.51787247GIhuh0&amp;mytmenu=mdianpu&amp;utkn=g%2Cojsw433wmg5khtpcy3wl3ivv5i1593653850849&amp;user_number_id=2207881844448&amp;scm=1028.1.1.20049&amp;scene=taobao_shop"/>
    <hyperlink ref="N63" r:id="rId2" display="https://renovaglobal.tmall.hk/shop/view_shop.htm?spm=a1z10.3-b-s.w5001-22781419908.7.51787247GIhuh0&amp;mytmenu=mdianpu&amp;utkn=g%2Cojsw433wmg5khtpcy3wl3ivv5i1593653850849&amp;user_number_id=2207881844448&amp;scm=1028.1.1.20050&amp;scene=taobao_shop"/>
    <hyperlink ref="N62" r:id="rId2" display="https://renovaglobal.tmall.hk/shop/view_shop.htm?spm=a1z10.3-b-s.w5001-22781419908.7.51787247GIhuh0&amp;mytmenu=mdianpu&amp;utkn=g%2Cojsw433wmg5khtpcy3wl3ivv5i1593653850849&amp;user_number_id=2207881844448&amp;scm=1028.1.1.20051&amp;scene=taobao_shop"/>
    <hyperlink ref="N61" r:id="rId2" display="https://renovaglobal.tmall.hk/shop/view_shop.htm?spm=a1z10.3-b-s.w5001-22781419908.7.51787247GIhuh0&amp;mytmenu=mdianpu&amp;utkn=g%2Cojsw433wmg5khtpcy3wl3ivv5i1593653850849&amp;user_number_id=2207881844448&amp;scm=1028.1.1.20052&amp;scene=taobao_shop"/>
    <hyperlink ref="N60" r:id="rId2" display="https://renovaglobal.tmall.hk/shop/view_shop.htm?spm=a1z10.3-b-s.w5001-22781419908.7.51787247GIhuh0&amp;mytmenu=mdianpu&amp;utkn=g%2Cojsw433wmg5khtpcy3wl3ivv5i1593653850849&amp;user_number_id=2207881844448&amp;scm=1028.1.1.20053&amp;scene=taobao_shop"/>
    <hyperlink ref="N3" r:id="rId2" display="https://renovaglobal.tmall.hk/shop/view_shop.htm?spm=a1z10.3-b-s.w5001-22781419908.7.51787247GIhuh0&amp;mytmenu=mdianpu&amp;utkn=g%2Cojsw433wmg5khtpcy3wl3ivv5i1593653850849&amp;user_number_id=2207881844448&amp;scm=1028.1.1.20054&amp;scene=taobao_shop"/>
    <hyperlink ref="N5" r:id="rId2" display="https://renovaglobal.tmall.hk/shop/view_shop.htm?spm=a1z10.3-b-s.w5001-22781419908.7.51787247GIhuh0&amp;mytmenu=mdianpu&amp;utkn=g%2Cojsw433wmg5khtpcy3wl3ivv5i1593653850849&amp;user_number_id=2207881844448&amp;scm=1028.1.1.20055&amp;scene=taobao_shop"/>
    <hyperlink ref="N4" r:id="rId2" display="https://renovaglobal.tmall.hk/shop/view_shop.htm?spm=a1z10.3-b-s.w5001-22781419908.7.51787247GIhuh0&amp;mytmenu=mdianpu&amp;utkn=g%2Cojsw433wmg5khtpcy3wl3ivv5i1593653850849&amp;user_number_id=2207881844448&amp;scm=1028.1.1.20056&amp;scene=taobao_shop"/>
    <hyperlink ref="N6" r:id="rId2" display="https://renovaglobal.tmall.hk/shop/view_shop.htm?spm=a1z10.3-b-s.w5001-22781419908.7.51787247GIhuh0&amp;mytmenu=mdianpu&amp;utkn=g%2Cojsw433wmg5khtpcy3wl3ivv5i1593653850849&amp;user_number_id=2207881844448&amp;scm=1028.1.1.20057&amp;scene=taobao_shop"/>
    <hyperlink ref="N8" r:id="rId2" display="https://renovaglobal.tmall.hk/shop/view_shop.htm?spm=a1z10.3-b-s.w5001-22781419908.7.51787247GIhuh0&amp;mytmenu=mdianpu&amp;utkn=g%2Cojsw433wmg5khtpcy3wl3ivv5i1593653850849&amp;user_number_id=2207881844448&amp;scm=1028.1.1.20059&amp;scene=taobao_shop"/>
    <hyperlink ref="N7" r:id="rId2" display="https://renovaglobal.tmall.hk/shop/view_shop.htm?spm=a1z10.3-b-s.w5001-22781419908.7.51787247GIhuh0&amp;mytmenu=mdianpu&amp;utkn=g%2Cojsw433wmg5khtpcy3wl3ivv5i1593653850849&amp;user_number_id=2207881844448&amp;scm=1028.1.1.20058&amp;scene=taobao_shop"/>
    <hyperlink ref="N2" r:id="rId2" display="https://renovaglobal.tmall.hk/shop/view_shop.htm?spm=a1z10.3-b-s.w5001-22781419908.7.51787247GIhuh0&amp;mytmenu=mdianpu&amp;utkn=g%2Cojsw433wmg5khtpcy3wl3ivv5i1593653850849&amp;user_number_id=2207881844448&amp;scm=1028.1.1.20060&amp;scene=taobao_shop"/>
    <hyperlink ref="N25" r:id="rId2" display="https://renovaglobal.tmall.hk/shop/view_shop.htm?spm=a1z10.3-b-s.w5001-22781419908.7.51787247GIhuh0&amp;mytmenu=mdianpu&amp;utkn=g%2Cojsw433wmg5khtpcy3wl3ivv5i1593653850849&amp;user_number_id=2207881844448&amp;scm=1028.1.1.20061&amp;scene=taobao_shop"/>
    <hyperlink ref="N24" r:id="rId2" display="https://renovaglobal.tmall.hk/shop/view_shop.htm?spm=a1z10.3-b-s.w5001-22781419908.7.51787247GIhuh0&amp;mytmenu=mdianpu&amp;utkn=g%2Cojsw433wmg5khtpcy3wl3ivv5i1593653850849&amp;user_number_id=2207881844448&amp;scm=1028.1.1.20062&amp;scene=taobao_shop"/>
    <hyperlink ref="N23" r:id="rId2" display="https://renovaglobal.tmall.hk/shop/view_shop.htm?spm=a1z10.3-b-s.w5001-22781419908.7.51787247GIhuh0&amp;mytmenu=mdianpu&amp;utkn=g%2Cojsw433wmg5khtpcy3wl3ivv5i1593653850849&amp;user_number_id=2207881844448&amp;scm=1028.1.1.20063&amp;scene=taobao_shop"/>
    <hyperlink ref="N22" r:id="rId2" display="https://renovaglobal.tmall.hk/shop/view_shop.htm?spm=a1z10.3-b-s.w5001-22781419908.7.51787247GIhuh0&amp;mytmenu=mdianpu&amp;utkn=g%2Cojsw433wmg5khtpcy3wl3ivv5i1593653850849&amp;user_number_id=2207881844448&amp;scm=1028.1.1.20064&amp;scene=taobao_shop"/>
    <hyperlink ref="N18" r:id="rId2" display="https://renovaglobal.tmall.hk/shop/view_shop.htm?spm=a1z10.3-b-s.w5001-22781419908.7.51787247GIhuh0&amp;mytmenu=mdianpu&amp;utkn=g%2Cojsw433wmg5khtpcy3wl3ivv5i1593653850849&amp;user_number_id=2207881844448&amp;scm=1028.1.1.20065&amp;scene=taobao_shop"/>
    <hyperlink ref="N19" r:id="rId2" display="https://renovaglobal.tmall.hk/shop/view_shop.htm?spm=a1z10.3-b-s.w5001-22781419908.7.51787247GIhuh0&amp;mytmenu=mdianpu&amp;utkn=g%2Cojsw433wmg5khtpcy3wl3ivv5i1593653850849&amp;user_number_id=2207881844448&amp;scm=1028.1.1.20066&amp;scene=taobao_shop"/>
    <hyperlink ref="N20" r:id="rId2" display="https://renovaglobal.tmall.hk/shop/view_shop.htm?spm=a1z10.3-b-s.w5001-22781419908.7.51787247GIhuh0&amp;mytmenu=mdianpu&amp;utkn=g%2Cojsw433wmg5khtpcy3wl3ivv5i1593653850849&amp;user_number_id=2207881844448&amp;scm=1028.1.1.20067&amp;scene=taobao_shop"/>
    <hyperlink ref="N21" r:id="rId2" display="https://renovaglobal.tmall.hk/shop/view_shop.htm?spm=a1z10.3-b-s.w5001-22781419908.7.51787247GIhuh0&amp;mytmenu=mdianpu&amp;utkn=g%2Cojsw433wmg5khtpcy3wl3ivv5i1593653850849&amp;user_number_id=2207881844448&amp;scm=1028.1.1.20068&amp;scene=taobao_shop"/>
    <hyperlink ref="N59" r:id="rId2" display="https://renovaglobal.tmall.hk/shop/view_shop.htm?spm=a1z10.3-b-s.w5001-22781419908.7.51787247GIhuh0&amp;mytmenu=mdianpu&amp;utkn=g%2Cojsw433wmg5khtpcy3wl3ivv5i1593653850849&amp;user_number_id=2207881844448&amp;scm=1028.1.1.20024&amp;scene=taobao_shop"/>
  </hyperlinks>
  <pageMargins left="0.707638888888889" right="0.707638888888889" top="0.747916666666667" bottom="0.747916666666667" header="0.313888888888889" footer="0.313888888888889"/>
  <pageSetup paperSize="9" scale="45" orientation="landscape"/>
  <headerFooter/>
  <ignoredErrors>
    <ignoredError sqref="AT10:AT111 AT6:AT8 AT2:AT4 AW2:AW18 AZ2:AZ111 BB2:BB111 AW20:AW77 AW79:AW1048576" numberStoredAsText="1"/>
  </ignoredError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E9"/>
  <sheetViews>
    <sheetView zoomScale="130" zoomScaleNormal="130" workbookViewId="0">
      <selection activeCell="BD46" sqref="BD46"/>
    </sheetView>
  </sheetViews>
  <sheetFormatPr defaultColWidth="9.14166666666667" defaultRowHeight="14.25" outlineLevelCol="4"/>
  <cols>
    <col min="5" max="5" width="18.425" customWidth="1"/>
  </cols>
  <sheetData>
    <row r="1" spans="2:5">
      <c r="B1" s="4" t="s">
        <v>648</v>
      </c>
      <c r="C1" s="4" t="s">
        <v>649</v>
      </c>
      <c r="D1" s="4" t="s">
        <v>650</v>
      </c>
      <c r="E1" s="4" t="s">
        <v>651</v>
      </c>
    </row>
    <row r="2" spans="2:5">
      <c r="B2" s="5" t="s">
        <v>652</v>
      </c>
      <c r="C2" s="5">
        <v>23624</v>
      </c>
      <c r="D2" s="5">
        <f>665+107+100</f>
        <v>872</v>
      </c>
      <c r="E2" s="5">
        <f>7980+1605+600</f>
        <v>10185</v>
      </c>
    </row>
    <row r="3" spans="2:5">
      <c r="B3" s="5" t="s">
        <v>653</v>
      </c>
      <c r="C3" s="5">
        <v>6392</v>
      </c>
      <c r="D3" s="5">
        <v>645</v>
      </c>
      <c r="E3" s="5">
        <f>645*5</f>
        <v>3225</v>
      </c>
    </row>
    <row r="4" spans="2:5">
      <c r="B4" s="5" t="s">
        <v>654</v>
      </c>
      <c r="C4" s="5">
        <v>16931</v>
      </c>
      <c r="D4" s="5">
        <f>895+700</f>
        <v>1595</v>
      </c>
      <c r="E4" s="5">
        <f>3200+555*40+800+1400</f>
        <v>27600</v>
      </c>
    </row>
    <row r="5" spans="2:5">
      <c r="B5" s="5" t="s">
        <v>401</v>
      </c>
      <c r="C5" s="5">
        <v>3556</v>
      </c>
      <c r="D5" s="5">
        <v>280</v>
      </c>
      <c r="E5" s="5">
        <f>280*16</f>
        <v>4480</v>
      </c>
    </row>
    <row r="6" spans="2:5">
      <c r="B6" s="5" t="s">
        <v>211</v>
      </c>
      <c r="C6" s="5">
        <v>1822</v>
      </c>
      <c r="D6" s="5">
        <v>120</v>
      </c>
      <c r="E6" s="5">
        <v>1500</v>
      </c>
    </row>
    <row r="7" spans="2:5">
      <c r="B7" s="5" t="s">
        <v>282</v>
      </c>
      <c r="C7" s="5">
        <v>2587</v>
      </c>
      <c r="D7" s="5">
        <v>100</v>
      </c>
      <c r="E7" s="5">
        <f>3900-1800+1080</f>
        <v>3180</v>
      </c>
    </row>
    <row r="8" spans="2:5">
      <c r="B8" s="5" t="s">
        <v>655</v>
      </c>
      <c r="C8" s="5">
        <v>306</v>
      </c>
      <c r="D8" s="5">
        <v>20</v>
      </c>
      <c r="E8" s="5">
        <v>400</v>
      </c>
    </row>
    <row r="9" spans="2:5">
      <c r="B9" s="5" t="s">
        <v>656</v>
      </c>
      <c r="C9" s="5">
        <f>SUM(C2:C8)</f>
        <v>55218</v>
      </c>
      <c r="D9" s="5">
        <f>SUM(D2:D8)</f>
        <v>3632</v>
      </c>
      <c r="E9" s="5">
        <f>SUM(E2:E8)</f>
        <v>50570</v>
      </c>
    </row>
  </sheetData>
  <pageMargins left="0.75" right="0.75" top="1" bottom="1" header="0.511805555555556" footer="0.511805555555556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C10"/>
  <sheetViews>
    <sheetView workbookViewId="0">
      <selection activeCell="BD46" sqref="BD46"/>
    </sheetView>
  </sheetViews>
  <sheetFormatPr defaultColWidth="9" defaultRowHeight="14.25" outlineLevelCol="2"/>
  <cols>
    <col min="2" max="2" width="29.2666666666667" customWidth="1"/>
  </cols>
  <sheetData>
    <row r="3" spans="1:2">
      <c r="A3" t="s">
        <v>657</v>
      </c>
      <c r="B3" t="s">
        <v>658</v>
      </c>
    </row>
    <row r="4" spans="1:3">
      <c r="A4" s="1" t="s">
        <v>414</v>
      </c>
      <c r="B4" s="2">
        <v>7621.05263157895</v>
      </c>
      <c r="C4" s="3">
        <f ca="1">GETPIVOTDATA("Venda Liquida + Rappel",$A$3,"sub-category","FC")/GETPIVOTDATA("Venda Liquida + Rappel",$A$3)</f>
        <v>0.105765756282286</v>
      </c>
    </row>
    <row r="5" spans="1:3">
      <c r="A5" s="1" t="s">
        <v>223</v>
      </c>
      <c r="B5" s="2">
        <v>5644.76398310675</v>
      </c>
      <c r="C5" s="3">
        <f ca="1">GETPIVOTDATA("Venda Liquida + Rappel",$A$3,"sub-category","KT")/GETPIVOTDATA("Venda Liquida + Rappel",$A$3)</f>
        <v>0.0783386181108949</v>
      </c>
    </row>
    <row r="6" spans="1:3">
      <c r="A6" s="1" t="s">
        <v>294</v>
      </c>
      <c r="B6" s="2">
        <v>3608.85582494427</v>
      </c>
      <c r="C6" s="3">
        <f ca="1">GETPIVOTDATA("Venda Liquida + Rappel",$A$3,"sub-category","NP")/GETPIVOTDATA("Venda Liquida + Rappel",$A$3)</f>
        <v>0.0500840742205822</v>
      </c>
    </row>
    <row r="7" spans="1:3">
      <c r="A7" s="1" t="s">
        <v>476</v>
      </c>
      <c r="B7" s="2">
        <v>20042.539391217</v>
      </c>
      <c r="C7" s="3">
        <f ca="1">GETPIVOTDATA("Venda Liquida + Rappel",$A$3,"sub-category","PT")/GETPIVOTDATA("Venda Liquida + Rappel",$A$3)</f>
        <v>0.278152433660648</v>
      </c>
    </row>
    <row r="8" spans="1:3">
      <c r="A8" s="1" t="s">
        <v>89</v>
      </c>
      <c r="B8" s="2">
        <v>34832.6418963497</v>
      </c>
      <c r="C8" s="3">
        <f ca="1">GETPIVOTDATA("Venda Liquida + Rappel",$A$3,"sub-category","TP")/GETPIVOTDATA("Venda Liquida + Rappel",$A$3)</f>
        <v>0.48341100522149</v>
      </c>
    </row>
    <row r="9" spans="1:3">
      <c r="A9" s="1" t="s">
        <v>641</v>
      </c>
      <c r="B9" s="2">
        <v>306.101805694029</v>
      </c>
      <c r="C9" s="3">
        <f ca="1">GETPIVOTDATA("Venda Liquida + Rappel",$A$3,"sub-category","WP")/GETPIVOTDATA("Venda Liquida + Rappel",$A$3)</f>
        <v>0.00424811250409837</v>
      </c>
    </row>
    <row r="10" spans="1:2">
      <c r="A10" s="1" t="s">
        <v>656</v>
      </c>
      <c r="B10" s="2">
        <v>72055.9555328907</v>
      </c>
    </row>
  </sheetData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Company>Renova</Company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Price&amp;ProductList</vt:lpstr>
      <vt:lpstr>Sheet1</vt:lpstr>
      <vt:lpstr>Sheet2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Pedro Arbona Saavedra</dc:creator>
  <cp:lastModifiedBy>Admin</cp:lastModifiedBy>
  <dcterms:created xsi:type="dcterms:W3CDTF">2020-04-10T11:21:00Z</dcterms:created>
  <dcterms:modified xsi:type="dcterms:W3CDTF">2021-06-10T02:19:52Z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2052-11.1.0.10495</vt:lpwstr>
  </property>
  <property fmtid="{D5CDD505-2E9C-101B-9397-08002B2CF9AE}" pid="3" name="ICV">
    <vt:lpwstr>A26FD2CB932E41D1BA4A6673F28D8FAA</vt:lpwstr>
  </property>
</Properties>
</file>